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10.0.0.3\asistente_admin\AÑO 2023\PARA UIP\JULIO\"/>
    </mc:Choice>
  </mc:AlternateContent>
  <xr:revisionPtr revIDLastSave="0" documentId="13_ncr:1_{4BC6FBCE-7672-4CF3-A6D7-1432E3A723A9}" xr6:coauthVersionLast="47" xr6:coauthVersionMax="47" xr10:uidLastSave="{00000000-0000-0000-0000-000000000000}"/>
  <bookViews>
    <workbookView xWindow="-120" yWindow="-120" windowWidth="29040" windowHeight="15840" xr2:uid="{00000000-000D-0000-FFFF-FFFF00000000}"/>
  </bookViews>
  <sheets>
    <sheet name="JULIO-DICIEMBRE" sheetId="9" r:id="rId1"/>
    <sheet name="JULIO" sheetId="1" r:id="rId2"/>
  </sheets>
  <definedNames>
    <definedName name="_xlnm.Print_Area" localSheetId="1">JULIO!$A$1:$L$121</definedName>
    <definedName name="_xlnm.Print_Area" localSheetId="0">'JULIO-DICIEMBRE'!$A$1:$I$152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7" i="1" l="1"/>
  <c r="L100" i="1"/>
  <c r="L65" i="1"/>
  <c r="L64" i="1"/>
  <c r="L103" i="1"/>
  <c r="L51" i="1"/>
  <c r="L78" i="1"/>
  <c r="L99" i="1"/>
  <c r="L96" i="1"/>
  <c r="L68" i="1"/>
  <c r="L67" i="1"/>
  <c r="L90" i="1"/>
  <c r="L87" i="1"/>
  <c r="L83" i="1"/>
  <c r="L77" i="1"/>
  <c r="L82" i="1"/>
  <c r="L86" i="1"/>
  <c r="L85" i="1"/>
  <c r="L84" i="1"/>
  <c r="L80" i="1"/>
  <c r="L76" i="1"/>
  <c r="L74" i="1"/>
  <c r="L71" i="1"/>
  <c r="L70" i="1"/>
  <c r="L69" i="1"/>
  <c r="L62" i="1"/>
  <c r="L56" i="1"/>
  <c r="L54" i="1"/>
  <c r="L48" i="1"/>
  <c r="L44" i="1"/>
  <c r="L59" i="1"/>
  <c r="L40" i="1"/>
  <c r="L34" i="1"/>
  <c r="L21" i="1"/>
  <c r="L26" i="1"/>
  <c r="L33" i="1"/>
  <c r="L19" i="1"/>
  <c r="L13" i="1"/>
  <c r="K13" i="1"/>
  <c r="H42" i="9"/>
  <c r="H52" i="9"/>
  <c r="J69" i="1"/>
  <c r="J79" i="1"/>
  <c r="J87" i="1"/>
  <c r="J42" i="1"/>
  <c r="J40" i="1"/>
  <c r="J14" i="1"/>
  <c r="J76" i="1"/>
  <c r="J74" i="1"/>
  <c r="J63" i="1"/>
  <c r="J41" i="1"/>
  <c r="J25" i="1"/>
  <c r="J10" i="1"/>
  <c r="J43" i="1"/>
  <c r="J8" i="1" l="1"/>
  <c r="J85" i="1"/>
  <c r="J90" i="1"/>
  <c r="J9" i="1"/>
  <c r="J99" i="1" l="1"/>
  <c r="J104" i="1"/>
  <c r="J103" i="1"/>
  <c r="J102" i="1"/>
  <c r="J101" i="1"/>
  <c r="J100" i="1"/>
  <c r="J98" i="1"/>
  <c r="J96" i="1"/>
  <c r="J95" i="1"/>
  <c r="J94" i="1"/>
  <c r="J91" i="1"/>
  <c r="J92" i="1"/>
  <c r="J93" i="1"/>
  <c r="J89" i="1"/>
  <c r="J86" i="1"/>
  <c r="J84" i="1"/>
  <c r="J83" i="1"/>
  <c r="J82" i="1"/>
  <c r="J81" i="1"/>
  <c r="J80" i="1"/>
  <c r="J78" i="1"/>
  <c r="J77" i="1"/>
  <c r="J75" i="1"/>
  <c r="J73" i="1"/>
  <c r="J72" i="1"/>
  <c r="J71" i="1"/>
  <c r="J70" i="1"/>
  <c r="J68" i="1"/>
  <c r="J67" i="1"/>
  <c r="J66" i="1"/>
  <c r="J65" i="1"/>
  <c r="J64" i="1"/>
  <c r="J62" i="1"/>
  <c r="J61" i="1"/>
  <c r="J60" i="1"/>
  <c r="J59" i="1"/>
  <c r="J58" i="1"/>
  <c r="J57" i="1"/>
  <c r="J56" i="1"/>
  <c r="J55" i="1"/>
  <c r="J54" i="1"/>
  <c r="J53" i="1"/>
  <c r="J52" i="1"/>
  <c r="J51" i="1"/>
  <c r="J50" i="1"/>
  <c r="J49" i="1"/>
  <c r="J48" i="1"/>
  <c r="J47" i="1"/>
  <c r="J46" i="1"/>
  <c r="J44" i="1"/>
  <c r="J45" i="1"/>
  <c r="J17" i="1"/>
  <c r="J39" i="1"/>
  <c r="J38" i="1"/>
  <c r="J37" i="1"/>
  <c r="J36" i="1"/>
  <c r="J35" i="1"/>
  <c r="J34" i="1"/>
  <c r="J33" i="1"/>
  <c r="J32" i="1"/>
  <c r="J31" i="1"/>
  <c r="J30" i="1"/>
  <c r="J29" i="1"/>
  <c r="J28" i="1"/>
  <c r="J27" i="1"/>
  <c r="J26" i="1"/>
  <c r="J24" i="1"/>
  <c r="J23" i="1"/>
  <c r="J22" i="1"/>
  <c r="J21" i="1"/>
  <c r="J20" i="1"/>
  <c r="J19" i="1"/>
  <c r="J18" i="1"/>
  <c r="J16" i="1"/>
  <c r="J15" i="1"/>
  <c r="J13" i="1"/>
  <c r="J12" i="1"/>
  <c r="J11" i="1"/>
  <c r="J7" i="1"/>
  <c r="J6" i="1"/>
</calcChain>
</file>

<file path=xl/sharedStrings.xml><?xml version="1.0" encoding="utf-8"?>
<sst xmlns="http://schemas.openxmlformats.org/spreadsheetml/2006/main" count="1010" uniqueCount="577">
  <si>
    <t>ZONA LIBRE DE INDUSTRIA Y COMERCIO SANTO TOMAS DE CASTILLA</t>
  </si>
  <si>
    <t>CONTRATOS DE SERVICIOS TECNICOS Y PROFESIONALES</t>
  </si>
  <si>
    <t>RENGLÓN 029</t>
  </si>
  <si>
    <t>AÑO 2021</t>
  </si>
  <si>
    <t>No.</t>
  </si>
  <si>
    <t>Contrato</t>
  </si>
  <si>
    <t>Vigencia</t>
  </si>
  <si>
    <t>Nombre Completo</t>
  </si>
  <si>
    <t>Viaticos</t>
  </si>
  <si>
    <t>Olga Lucrecia Santillana Coronado de Lombardi</t>
  </si>
  <si>
    <t>María Fernanda Méndez Vasconcelos</t>
  </si>
  <si>
    <t>Hania Regina Sazo Contreras</t>
  </si>
  <si>
    <t>Operador de CCTV</t>
  </si>
  <si>
    <t>Cheque de Controles</t>
  </si>
  <si>
    <t>Olga Eunice Bengochea Centino</t>
  </si>
  <si>
    <t>Honer Eslander Hernández Zepeda</t>
  </si>
  <si>
    <t>Mailyn Carolina Guzmán Veliz</t>
  </si>
  <si>
    <t>José Rolando Villanueva Galicia</t>
  </si>
  <si>
    <t>Sandra Patricia Villela López</t>
  </si>
  <si>
    <t>Byron Manuel López Guzmán</t>
  </si>
  <si>
    <t>Nanci Karina Ixcamparij López</t>
  </si>
  <si>
    <t>José Victor Garrido Esquivel</t>
  </si>
  <si>
    <t>Salvador Alejandro Alvarado Suchite</t>
  </si>
  <si>
    <t>Agente de Seguridad</t>
  </si>
  <si>
    <t>Nashildy Azucena Giron Oliva</t>
  </si>
  <si>
    <t>Claudia Carolina Carranza Cobos</t>
  </si>
  <si>
    <t>Arturo Coc</t>
  </si>
  <si>
    <t>Alex Fernando Rodriguez Fajardo</t>
  </si>
  <si>
    <t>Randy Leonel Montenegro Reyes</t>
  </si>
  <si>
    <t>Carlos Augusto Argueta</t>
  </si>
  <si>
    <t>Hilda Patricia Poroj Palencia</t>
  </si>
  <si>
    <t>Edgerly Sanzogni Avila Pérez</t>
  </si>
  <si>
    <t>Judith Jamileth Martinez Castañeda</t>
  </si>
  <si>
    <t>Peón de Mantenimiento</t>
  </si>
  <si>
    <t>Francisco Antonio González Arrecis</t>
  </si>
  <si>
    <t>Victor Manuel Sandoval Palma</t>
  </si>
  <si>
    <t>Josué Arnoldo Villeda Vásquez</t>
  </si>
  <si>
    <t>Cristian Daniel Corea Padilla</t>
  </si>
  <si>
    <t>Kevin Samuel Villeda Sandoval</t>
  </si>
  <si>
    <t>Marvin Alonso Lemen Sanchez</t>
  </si>
  <si>
    <t>CONTRATO DE SERVICIOS MEDICO-SANITARIOS</t>
  </si>
  <si>
    <t>RENGLÓN 182</t>
  </si>
  <si>
    <t>Maria Elena Quezada Herman</t>
  </si>
  <si>
    <t>CONTRATOS DE SERVICIOS JURIDICOS</t>
  </si>
  <si>
    <t>RENGLON 183</t>
  </si>
  <si>
    <t>Erick Alfredo Mendoza Guevara</t>
  </si>
  <si>
    <t>CONTRATOS DE SERVICIOS  DE INGENIERIA, ARQUITECTURA Y SUPERVISION DE OBRAS</t>
  </si>
  <si>
    <t>RENGLON 188</t>
  </si>
  <si>
    <t>RENGLON 189</t>
  </si>
  <si>
    <t>Servicios Prestados</t>
  </si>
  <si>
    <t>Heidy Maribel Sierra Carias</t>
  </si>
  <si>
    <t>Eduardo de Jesús Rodríguez López</t>
  </si>
  <si>
    <r>
      <rPr>
        <b/>
        <sz val="12"/>
        <rFont val="Arial"/>
        <family val="2"/>
      </rPr>
      <t>ZONA LIBRE DE INDUSTRIA Y COMERCIO "SANTO TOMAS DE CASTILLA"
-ZOLIC-</t>
    </r>
  </si>
  <si>
    <t>RENGLON 011</t>
  </si>
  <si>
    <t>N0.</t>
  </si>
  <si>
    <t>NOMBRE DEL TRABAJADOR</t>
  </si>
  <si>
    <t>BONO X</t>
  </si>
  <si>
    <t>CALIDAD</t>
  </si>
  <si>
    <t>COMP.ESPE</t>
  </si>
  <si>
    <t>ADO.GUB.</t>
  </si>
  <si>
    <t>ASIGNACION</t>
  </si>
  <si>
    <t>VIATICOS</t>
  </si>
  <si>
    <r>
      <rPr>
        <b/>
        <sz val="12"/>
        <rFont val="Arial"/>
        <family val="2"/>
      </rPr>
      <t>TIEMPO
EXTRA</t>
    </r>
  </si>
  <si>
    <t>ANTIGUE</t>
  </si>
  <si>
    <t>PROFES</t>
  </si>
  <si>
    <t>AL P.P.</t>
  </si>
  <si>
    <t>N0.64-2000</t>
  </si>
  <si>
    <t>MENSUAL</t>
  </si>
  <si>
    <t>Byron Estuardo Gaitán Ramos</t>
  </si>
  <si>
    <t>-</t>
  </si>
  <si>
    <t>Cristian Antonio Pineda Barreira</t>
  </si>
  <si>
    <t>Florentino Garza</t>
  </si>
  <si>
    <t>José Rodolfo Sandoval Pineda</t>
  </si>
  <si>
    <t>Elsa Judith Castañeda Perdomo</t>
  </si>
  <si>
    <t>Patrick Alfredo Ellis Aldana</t>
  </si>
  <si>
    <t>Oscar Demetrio Bol De Paz</t>
  </si>
  <si>
    <t>José Coc</t>
  </si>
  <si>
    <t>Claudia Clarivel Sarmiento Arzú</t>
  </si>
  <si>
    <t>Elvia Danissa Velásquez Mejía</t>
  </si>
  <si>
    <t>Jhonnathan Chrystian Heimen Benitez</t>
  </si>
  <si>
    <t>Eduardo Vargas Ramos</t>
  </si>
  <si>
    <t>Angel Rolando Ramírez Flores</t>
  </si>
  <si>
    <t>Yesica Dalila Palacios Torres</t>
  </si>
  <si>
    <t>Karla Fabiola Linares Pérez</t>
  </si>
  <si>
    <t>Donal Noé Nájera Mendoza</t>
  </si>
  <si>
    <t>Manfredo Morales Velasquez</t>
  </si>
  <si>
    <t>Randolfo Mayorga Lopez</t>
  </si>
  <si>
    <t>Antonio Esaú García López</t>
  </si>
  <si>
    <t>Miguel Angel Díaz García</t>
  </si>
  <si>
    <t>Julio Cesar Jacinto Martinez</t>
  </si>
  <si>
    <t>Carlos Humberto Rivas Tambito</t>
  </si>
  <si>
    <t>Elio Francisco Ayala Duarte</t>
  </si>
  <si>
    <t>Manuel de Jesús Moreno Leveron</t>
  </si>
  <si>
    <t>Timoteo Gonzales Carrillo</t>
  </si>
  <si>
    <t>Sergio Tulio Gudiel Morales</t>
  </si>
  <si>
    <t>Edgar Silverio Escobar Lopez</t>
  </si>
  <si>
    <t>Oscar Leonel Rodriguez Villanueva</t>
  </si>
  <si>
    <t>Elvin Antonio Godoy Berganza</t>
  </si>
  <si>
    <t>Marilyn Karina Montenegro Wong</t>
  </si>
  <si>
    <t>Byron Oswaldo Barrera Rivera</t>
  </si>
  <si>
    <t>Carlos Humberto Pérez  Morataya</t>
  </si>
  <si>
    <t>Yojan Josué Fajardo Rodríguez</t>
  </si>
  <si>
    <t>Edvin Osvaldo Busbey Gregorio</t>
  </si>
  <si>
    <t>Jesus Marroquin Xo</t>
  </si>
  <si>
    <t>Elvin Otoniel Pérez Ramirez</t>
  </si>
  <si>
    <t>Ember Eliel Contreras Díaz</t>
  </si>
  <si>
    <t>Guillermo Adolfo Gutierrez Garcia</t>
  </si>
  <si>
    <t>Oscar Orlando González González</t>
  </si>
  <si>
    <t>Henry Eduardo Peña Palencia</t>
  </si>
  <si>
    <t>Josselin Briyith Sosa Vásquez</t>
  </si>
  <si>
    <t>Exon Eduardo Lainfiesta Perdomo</t>
  </si>
  <si>
    <t>Alexis Orlando Cardona Sandoval</t>
  </si>
  <si>
    <t>Samuel Oliva Monterroso</t>
  </si>
  <si>
    <t>Cristobal de Jesús Ramírez</t>
  </si>
  <si>
    <t>Mario Alejandro Cardona Ramos</t>
  </si>
  <si>
    <t>RENGLON 022</t>
  </si>
  <si>
    <t>CARGO</t>
  </si>
  <si>
    <t>REPRESENTANTE DE:</t>
  </si>
  <si>
    <t>Director Suplente</t>
  </si>
  <si>
    <t>Ing. Erick Medardo Tobar Cruz</t>
  </si>
  <si>
    <t>Director Propietario</t>
  </si>
  <si>
    <t>Camara de Industria de Guatemala</t>
  </si>
  <si>
    <t>Camara de Comercio de Guatemala</t>
  </si>
  <si>
    <t>Sr. Allan Yuri Barrera Aragon</t>
  </si>
  <si>
    <t>Municipalidad de Puerto Barrios</t>
  </si>
  <si>
    <t>Ing. Byron Estuardo Gaitán Ramos</t>
  </si>
  <si>
    <t>Gerente General</t>
  </si>
  <si>
    <t>Gerente General ZOLIC</t>
  </si>
  <si>
    <t>Lic. Gerson Raúl Bailey Popol</t>
  </si>
  <si>
    <t>PERSONAL PERMAN</t>
  </si>
  <si>
    <t>COMP.PE. AL SALA</t>
  </si>
  <si>
    <t xml:space="preserve">Fredric Ernest Silas Rivera 
</t>
  </si>
  <si>
    <t xml:space="preserve"> Odilia Tobar Pernillo
</t>
  </si>
  <si>
    <t>Joatan Aragón Pérez</t>
  </si>
  <si>
    <t>Emilio Amador Pérez</t>
  </si>
  <si>
    <t>Jorge Humberto Stewart Juarez</t>
  </si>
  <si>
    <t>Marvin Alezano Godoy</t>
  </si>
  <si>
    <t>Auxiliar de Inventarios</t>
  </si>
  <si>
    <t>Joseline Guadalupe Bedoya Cruz</t>
  </si>
  <si>
    <t>Sue Mary Ann Catalán González</t>
  </si>
  <si>
    <t>GASTOS DE REPRESENTACION</t>
  </si>
  <si>
    <t>Subgerente General</t>
  </si>
  <si>
    <t>Subgerente General ZOLIC</t>
  </si>
  <si>
    <t>Edvin Humberto Pascual Hernández</t>
  </si>
  <si>
    <t>Edy Roberto Duarte Posadas</t>
  </si>
  <si>
    <t>Cristian Anselmo Ruiz Oliva</t>
  </si>
  <si>
    <t>Anasofía Herrera Muralles</t>
  </si>
  <si>
    <t>Nathaly Marcela Vega Parham</t>
  </si>
  <si>
    <t>Sub-Gerente General</t>
  </si>
  <si>
    <t>Piloto y Mensajero</t>
  </si>
  <si>
    <t>Auxiliar de la Unidad de Auditoria Interna</t>
  </si>
  <si>
    <t>Auditor Interno</t>
  </si>
  <si>
    <t>Producador Juridico</t>
  </si>
  <si>
    <t>Auxiliar de Recursos Humanos</t>
  </si>
  <si>
    <t>Encargada de Archivo General</t>
  </si>
  <si>
    <t>Secretaria de Ingeniería</t>
  </si>
  <si>
    <t>Encargado de Limpieza de garitas de controles, seguridad y secretaria de mantenimiento</t>
  </si>
  <si>
    <t>Encargado de Limpieza del 3° Nivel Edificio Administrativo</t>
  </si>
  <si>
    <t>Jefe de Informática</t>
  </si>
  <si>
    <t>Encargada de Nóminas y Salarios</t>
  </si>
  <si>
    <t>Auxiliar de Seguridad (area peatonal)</t>
  </si>
  <si>
    <t>Jefe Financiero</t>
  </si>
  <si>
    <t>Encargada de Presupuesto</t>
  </si>
  <si>
    <t>Jefe de Grupo de Seguridad</t>
  </si>
  <si>
    <t>Contador General</t>
  </si>
  <si>
    <t>Encargada de Mercadeo a.i.</t>
  </si>
  <si>
    <t>Secretaria de Financiero</t>
  </si>
  <si>
    <t>Encargada de Planificación</t>
  </si>
  <si>
    <t>Encargado de Almacén</t>
  </si>
  <si>
    <t>Secretaria del Departamento de Mercadeo</t>
  </si>
  <si>
    <t xml:space="preserve">Auxiliar de Tesorería   </t>
  </si>
  <si>
    <t>Secretaria de Auditoria Interna</t>
  </si>
  <si>
    <t>Mensajero en oficinas de ZOLIC en Ciudad Capital</t>
  </si>
  <si>
    <t>Encargado de la Sección de Seguridad</t>
  </si>
  <si>
    <t>Encargado de la Sección de Controles</t>
  </si>
  <si>
    <t>Jefe del Departamento de Protección de Instalaciones Portuarias</t>
  </si>
  <si>
    <t>Encargado de la Sección de Monitoreo y Base de Datos para Gafete o Carné</t>
  </si>
  <si>
    <t>Sr. Vincenzo Gennaro Giorgio Polito Vasquez</t>
  </si>
  <si>
    <t>Vicepresidente</t>
  </si>
  <si>
    <t>Ministerio de Finanzas Públicas</t>
  </si>
  <si>
    <t>Claudia Lorena Rodriguez de la Riva</t>
  </si>
  <si>
    <t>Alejandro Franco Revolorio</t>
  </si>
  <si>
    <t>Katherine Roxana Alarcon Carrera</t>
  </si>
  <si>
    <t>Andarjacke Vanessa Acevedo Martinez de Hernández</t>
  </si>
  <si>
    <t>Denys Alberto Gamboa Norales</t>
  </si>
  <si>
    <t xml:space="preserve"> Alicia Olivia Lemus Flores de Salazar</t>
  </si>
  <si>
    <t>Claudia Marisela Ramirez Guerra de Salguero</t>
  </si>
  <si>
    <t>Marta Alejandra Chacón Morales de Valenzuela</t>
  </si>
  <si>
    <t>Marissa Victoria Muñoz Ardón de Acevedo</t>
  </si>
  <si>
    <t>DIETAS</t>
  </si>
  <si>
    <t xml:space="preserve">Q.375.00                                                                              </t>
  </si>
  <si>
    <t>Melvin Yosuari Alvarado Orellana</t>
  </si>
  <si>
    <t>Ronald Rolando Hernández Sánchez</t>
  </si>
  <si>
    <t>Geremias Armando Caal Coc</t>
  </si>
  <si>
    <t>Yeycol Osoy Palencia</t>
  </si>
  <si>
    <t>Juan Carlos Vilela González</t>
  </si>
  <si>
    <t>Angie Stephania Zamora Isales</t>
  </si>
  <si>
    <t>Encargada de Inventarios</t>
  </si>
  <si>
    <t>Descripción de Servicios</t>
  </si>
  <si>
    <t>Ana Lizbeth Pelicó Cervantes de Alonzo</t>
  </si>
  <si>
    <t>Hector Antonio López Pereira</t>
  </si>
  <si>
    <t>Jaqueline Mariela Lima Díaz</t>
  </si>
  <si>
    <t>Aníbal Pérez Gómez</t>
  </si>
  <si>
    <t xml:space="preserve">Zonia Isabel Marroquin Sisneros </t>
  </si>
  <si>
    <t>Byron Alexander González Zamora</t>
  </si>
  <si>
    <t>Oscar Matías Felipe Nájera</t>
  </si>
  <si>
    <t>Angela Fabiola Duarte De La Rosa</t>
  </si>
  <si>
    <t>Astrid Pamela Aguilar Sagastume</t>
  </si>
  <si>
    <t>Jackeline Johanna Ipiña Ramírez</t>
  </si>
  <si>
    <t xml:space="preserve">Glenda Jeannette Ocampo Barrera </t>
  </si>
  <si>
    <t xml:space="preserve">Secretaria y Recepcionista de Gerencia en Oficinas de Ciudad Capital </t>
  </si>
  <si>
    <t xml:space="preserve">Elmer Geovanny James Estrada  </t>
  </si>
  <si>
    <t xml:space="preserve">Auxiliar de Tesorería/Encargado de Caja Chica en Oficinas de Ciudad Capital </t>
  </si>
  <si>
    <t>Encargada de Casa de Visitas</t>
  </si>
  <si>
    <t>Ederson Leonardo Solís Tunchez</t>
  </si>
  <si>
    <t>Marlyn Eunice Esquivel Carrillo de De León</t>
  </si>
  <si>
    <t>Jefe de Recursos Humanos</t>
  </si>
  <si>
    <t>Ministerio de Economía</t>
  </si>
  <si>
    <t>Josseline Susana Herrera Eatón</t>
  </si>
  <si>
    <r>
      <rPr>
        <b/>
        <sz val="10"/>
        <rFont val="Arial"/>
        <family val="2"/>
      </rPr>
      <t xml:space="preserve">-
</t>
    </r>
    <r>
      <rPr>
        <sz val="10"/>
        <rFont val="Arial"/>
        <family val="2"/>
      </rPr>
      <t>-</t>
    </r>
  </si>
  <si>
    <t>Ana Lucia Coroy González</t>
  </si>
  <si>
    <t>Auxiliar de Casa de Visitas</t>
  </si>
  <si>
    <t xml:space="preserve">Auxiliar de Contabilidad y /o Encargado de Caja Fiscal </t>
  </si>
  <si>
    <t>Encargada de la Sección de Enfermería</t>
  </si>
  <si>
    <t xml:space="preserve">Franklin Fabricio Morataya
</t>
  </si>
  <si>
    <t>Auxiliar de Sub Gerencia</t>
  </si>
  <si>
    <t>Gerson Raul Bailey Popol</t>
  </si>
  <si>
    <t>Pablo Jacob Alvarez García</t>
  </si>
  <si>
    <t>Dora Elena López Vásquez de Morales</t>
  </si>
  <si>
    <t>Jeniffer Maricela Tax Monge</t>
  </si>
  <si>
    <t>Salvador García Ramos</t>
  </si>
  <si>
    <t>Jorge Antonio Veliz Ramírez</t>
  </si>
  <si>
    <t>César Eduardo Palacios Mejía</t>
  </si>
  <si>
    <t>Miguel Angel Cardona Pérez</t>
  </si>
  <si>
    <t>Mónica Suhey Alonzo Pérez</t>
  </si>
  <si>
    <t>Lidia Haydée Beteta España</t>
  </si>
  <si>
    <t>Mario Rubén Ardón López</t>
  </si>
  <si>
    <t>Candy Lucrecia Colindres Cordon</t>
  </si>
  <si>
    <t>Rolando García Guerra</t>
  </si>
  <si>
    <t>José María Victoriano España Meléndez</t>
  </si>
  <si>
    <t>Edin René Callejas Reyes</t>
  </si>
  <si>
    <t>Oscar Rodolfo Zamora Ríos</t>
  </si>
  <si>
    <t>Rubén Barrera Lima</t>
  </si>
  <si>
    <t>Pedro Alfredo Castellanos González</t>
  </si>
  <si>
    <t>Alvaro Ernesto Martínez</t>
  </si>
  <si>
    <t>Victor Hugo Cordón Flores</t>
  </si>
  <si>
    <t>Jose Alberto Ramos Leiva</t>
  </si>
  <si>
    <t>Hever Marín Valdéz García</t>
  </si>
  <si>
    <t>Joel Hernández Castillo</t>
  </si>
  <si>
    <t>Edgar Baldemar Solares Chacón</t>
  </si>
  <si>
    <t>Sergio Ovidio Palacios Martínez</t>
  </si>
  <si>
    <t>Miguel Mariano Garcia García</t>
  </si>
  <si>
    <t>Yenifer Analí Escobar Súchite</t>
  </si>
  <si>
    <t>Ricardo Arturo Morales Dubón</t>
  </si>
  <si>
    <t>Alfredo Palma Rodríguez</t>
  </si>
  <si>
    <t>Rolando Apolonio García Avila</t>
  </si>
  <si>
    <t>José Dionel Noguera Cerna</t>
  </si>
  <si>
    <t>César Augusto Ordoñez Guancín</t>
  </si>
  <si>
    <t>Eduardo Elmiro Hernández Contreras</t>
  </si>
  <si>
    <t>Iris Del Rosario Garcia Canelo</t>
  </si>
  <si>
    <t>Andrea Saraí López Duarte</t>
  </si>
  <si>
    <r>
      <t>Q.</t>
    </r>
    <r>
      <rPr>
        <sz val="10"/>
        <rFont val="Arial"/>
        <family val="2"/>
      </rPr>
      <t xml:space="preserve">125.00
</t>
    </r>
  </si>
  <si>
    <t>Servicios Técnicos Temporales  y Profesionales  Individuales Temporales Prestados</t>
  </si>
  <si>
    <t>Servicios Técnicos  Temporales</t>
  </si>
  <si>
    <t>Jorge Mario Gonzalez Mena</t>
  </si>
  <si>
    <t>Apoyar en los procesos para agilizar la calificación de proyectos de ZDEEP</t>
  </si>
  <si>
    <t>Yasmina Noemy Pacay Garcia</t>
  </si>
  <si>
    <t>Servicios Profesionales Individuales Temporales</t>
  </si>
  <si>
    <t>Astryd Sophia Castro Rojas de Viale</t>
  </si>
  <si>
    <t>Karla Del Carmen Villalta Franco</t>
  </si>
  <si>
    <t>Shirley Sabrina Ligorria Baldizón de Ubico</t>
  </si>
  <si>
    <t>Daniel Humberto Palencia Mendoza</t>
  </si>
  <si>
    <t>Pedro Luis Barillas Palma</t>
  </si>
  <si>
    <t>Angélica Roxana Rivera Galdámez</t>
  </si>
  <si>
    <t>Vicente Carlos Fernando López Marroquín</t>
  </si>
  <si>
    <t>Alisson Vanessa Ayuso Medina</t>
  </si>
  <si>
    <t xml:space="preserve">Luis Ernesto Ramírez Ríos </t>
  </si>
  <si>
    <t>Servicios Profesionales  Individuales Temporales</t>
  </si>
  <si>
    <t>Servicios Profesionales  Individuales Temprales Prestados</t>
  </si>
  <si>
    <t>David Alfonso Ortíz Rímola</t>
  </si>
  <si>
    <t>Sebastian Ixbalanque Torres Dardón</t>
  </si>
  <si>
    <t>Ana Lucrecia Mendez Chevez de González</t>
  </si>
  <si>
    <t>Anaité Cobar De la Hoz</t>
  </si>
  <si>
    <t>Carlos Alfredo Reinoso Hernandez</t>
  </si>
  <si>
    <t>Randolph Josué Rodas Castillo</t>
  </si>
  <si>
    <t>Irvin Alexis Hintz León</t>
  </si>
  <si>
    <t xml:space="preserve">Servicios Tecnicos Temporales </t>
  </si>
  <si>
    <t>Angel Roberto Osorio Ordoñez</t>
  </si>
  <si>
    <t>Juan Manuel Orellana Maldonado</t>
  </si>
  <si>
    <t>Diana Del Rosario Mayorga Herrarte</t>
  </si>
  <si>
    <t>Douglas Leonardo Claveria Sandoval</t>
  </si>
  <si>
    <t>CONTRATOS DE SERVICIOS  DE INFORMATICA Y SISTEMAS COMPUTARIZADOS</t>
  </si>
  <si>
    <t>RENGLON 186</t>
  </si>
  <si>
    <t>Rafael Benjamin Castillo Gómez</t>
  </si>
  <si>
    <t xml:space="preserve">Encargado de la Sección de Seguridad Vial dentro del Predio Fiscal de ZOLIC </t>
  </si>
  <si>
    <t>MIEMBROS DE JUNTA DIRECTIVA DE ZOLIC</t>
  </si>
  <si>
    <t>(SIN RELACION DE DEPENDENCIA EN ZOLIC)</t>
  </si>
  <si>
    <t>NOMBRE MIEMBROS DE JUNTA DIRECTIVA</t>
  </si>
  <si>
    <t xml:space="preserve">Jefe del Departamento de Ingeniería </t>
  </si>
  <si>
    <t>Encargado de la Sección de Mantenimiento</t>
  </si>
  <si>
    <t>Raúl Chávez Sánchez</t>
  </si>
  <si>
    <t>Lilian Beatríz Juárez Solís</t>
  </si>
  <si>
    <t>Norma América Cifuentes Vásquez</t>
  </si>
  <si>
    <t>Beverly Linsay Navyll Escobar Herrera de De León</t>
  </si>
  <si>
    <t>Sr. Cristian Estuardo Mayorga Martinez</t>
  </si>
  <si>
    <t>Lic. Sergio Abel Roman Lopez Ovando</t>
  </si>
  <si>
    <t>Analista programador</t>
  </si>
  <si>
    <t>AÑO 2023</t>
  </si>
  <si>
    <t>Consistentes en Apoyar en funciones  administrativas  para la Junta Directiva y la Gerencia General</t>
  </si>
  <si>
    <t>Apoyar administrativa y operativamente a la Gerencia General, asi como a diferentes departamentos y secciones de la Institución</t>
  </si>
  <si>
    <t>Apoyar en funciones administrativas y operativas a la  Gerencia General</t>
  </si>
  <si>
    <t>Servicios en Comunicación y Redacción en apoyo al departamento de Planificación y Mercadeo</t>
  </si>
  <si>
    <t>Apoyar administrativa y operativamente al Departamento de Recursos Humanos</t>
  </si>
  <si>
    <t>Dar seguimiento a proyecto de digitalización o escaneo de documentos en Ciudad Capital y Santo Tomás de Castilla y apoyo administrativo u  operativo relacionado al área de informática</t>
  </si>
  <si>
    <t>Apoyar administrativa y operativamente en las actividades de mercadeo y comunicación, que se desarrollan en el Departamento de Planificación y Mercadeo</t>
  </si>
  <si>
    <t>Dar cobertura a todas las actividades de relaciones públicas y seguimiento de actividades para el desarrollo de las funciones relacionadas con el Departamento de Planificación y Mercadeo</t>
  </si>
  <si>
    <t>Apoyar en el cumplimiento del Código Internacional para la Protección de los Buques y de las Instalaciones Portuarias (Código PBIP) y con el Plan de Protección de Instalaciones Portuarias (PPIP)</t>
  </si>
  <si>
    <t>Ana María García Marcos</t>
  </si>
  <si>
    <t>Apoyar en tareas administrativas y operativas del Departamento Jurídico</t>
  </si>
  <si>
    <t>Brenda Veronica Rodríguez Palma</t>
  </si>
  <si>
    <t>Brindar apoyo operativo en sala de monitoreo de cámaras para el área de Protección de Instalaciones</t>
  </si>
  <si>
    <t>Apoyar al Encargado de Almacén en velar por el cumplimiento de los procesos del control interno en la Sección de Almacén de manera conjunta</t>
  </si>
  <si>
    <t>Apoyar en tareas operativas y de mantenimiento en las instalaciones en general de ZOLIC</t>
  </si>
  <si>
    <t xml:space="preserve">Realizar el traslado del personal ejecutivo y administrativo de ZOLIC velando por su integridad fisica, así como conduciendo con pericia  y responsabilidad los vehículos asignados </t>
  </si>
  <si>
    <t>Edras Nehemias Ipiña Gutierrez</t>
  </si>
  <si>
    <t>Brenda Gisela Monroy Ortega</t>
  </si>
  <si>
    <t>Realizar el traslado del personal ejecutivo y administrativo de ZOLIC velando por su integridad física, asi como conduciendo con pericia y responsabilidad los vehículos asignados</t>
  </si>
  <si>
    <t>Stefani Martínez Ceballos</t>
  </si>
  <si>
    <t xml:space="preserve">Apoyar administrativa y operativamente en el área Jurídica </t>
  </si>
  <si>
    <t>Brindar asesoría al Departamento de Planificación y Mercadeo para mejoras en atención a usuarios velando por la satisfacción del servicio</t>
  </si>
  <si>
    <t>Apoyar administrativa y operativamente en la implementación y seguimiento de procedimientos que incrementen la productividad en las funciones a cargo del Departamento de Recursos Humanos</t>
  </si>
  <si>
    <t>Jackeline Julissa Marroquin Aquino</t>
  </si>
  <si>
    <t>Apoyar en actividades administrativas y operativas en procesos de compras y adquisiciones del Departamento Financiero</t>
  </si>
  <si>
    <t>Joaquín Elieser Cordero Tut</t>
  </si>
  <si>
    <t>Brindar apoyo operativo en sala de  monitoreo de cámaras para el área de Protección de Instalaciones</t>
  </si>
  <si>
    <t>Jose Noé Estrada Montejo</t>
  </si>
  <si>
    <t>Apoyar administrativa y operativamente en el departamento de Asesoría Juridica</t>
  </si>
  <si>
    <t>Apoyar en la cobertura de reuniones y actividades de la Institución en Santo Tomás de Castilla que promuevan el que hacer de ZOLIC</t>
  </si>
  <si>
    <t>Realizar el traslado del personal ejecutivo y administrativo, conduciendo los vehÍculos asginados con pericia y responsabilidad, asi como apoyar en actividades de entrega de documentación dentro y fuera de ZOLIC</t>
  </si>
  <si>
    <t>Brindar apoyo operativo en sala de monitoreo de cámaras para el área de  Protección de Instalaciones</t>
  </si>
  <si>
    <t>Apoyar al Departamento de Protección para obtener mejoras en la gestión de seguridad de carácter operativo y estratégico</t>
  </si>
  <si>
    <t>Melanee Alejandra Flores Martínez</t>
  </si>
  <si>
    <t>Merlin Yessenia Guerra Juárez de Barillas</t>
  </si>
  <si>
    <t>Perla Joheny Lucas Lopez de Madrid</t>
  </si>
  <si>
    <t>Rosa Nineth Duarte Gonzalez</t>
  </si>
  <si>
    <t>Ever Iván Sandoval García</t>
  </si>
  <si>
    <t>Gilberto Aragón Díaz</t>
  </si>
  <si>
    <t>Andy Esaí Morataya Saavedra</t>
  </si>
  <si>
    <t>Edwin Rodolfo Aguilar Mejía</t>
  </si>
  <si>
    <t>Brindar asesoría para la modernización, expansión y procuración de ZOLIC promoviendo proyectos a nivel institucional y de Zonas de Desarrollo Económico Especial Público -ZDEEP-</t>
  </si>
  <si>
    <t>Apoyo administrativo y operativo para la Sección de Controles, ZDEEP, Miel Verde Zacapa</t>
  </si>
  <si>
    <t>Cristian Danilo Meza Ochoa</t>
  </si>
  <si>
    <t>Ingrid Lorena Ramírez Carrillo</t>
  </si>
  <si>
    <t>Consistentes en brindar asesoría oportuna a la Junta Directiva según Ley Orgánica de ZOLIC en todo lo relacionado a asuntos Jurídicos</t>
  </si>
  <si>
    <t>Consistentes en Asesorar en aspectos de tecnologías de la información y comunicación TICs, asi como también identificar procesos que son sujetos de automatización para mejora de la eficiencia interna de ZOLIC</t>
  </si>
  <si>
    <t>Luis Rolando López Portillo</t>
  </si>
  <si>
    <t>Brindar asesoría en aspectos de mantenimiento, construcción y reparación de infraestructura y evaluación de nuevos proyectos a la Zona Libre de Industria y Comercio Santo Tomás de Castilla -ZOLIC- y Zonas de Desarrollo Económico Especial Públicas -ZDEEP- en todo el territorio de la República de Guatemala</t>
  </si>
  <si>
    <t>Asesorar en la evaluación y diagnóstico de las instalaciones eléctricas en general  en búsqueda de mejoras y ahorros energéticos de la Zona Libre de Industria y Comercio "Santo Tomás de Castilla" -ZOLIC-</t>
  </si>
  <si>
    <t>Brindar apoyo y seguimiento en el Departamento de Planificación y Mercadeo para promoción de ZOLIC y para autorización de ZDEEPS y usuarios</t>
  </si>
  <si>
    <t xml:space="preserve">Encargada de Tesorería </t>
  </si>
  <si>
    <t>Auxiliar del Departamento Financiero y Encargado de Caja Chica de Santo Tomás de Castilla</t>
  </si>
  <si>
    <t>Jefe de Compras</t>
  </si>
  <si>
    <t>Honorarios Mensuales</t>
  </si>
  <si>
    <t>Oldin Alfredo Ortíz Franco</t>
  </si>
  <si>
    <t>Lourdes Eugenia Escobar Mérida de Galicia</t>
  </si>
  <si>
    <t>Servicios Profesionales Individales  Temporales</t>
  </si>
  <si>
    <t>Hildo Baldomero Orellana Escobar</t>
  </si>
  <si>
    <t>Ivon Sofia Bocanegra Cuellar</t>
  </si>
  <si>
    <t>189-120-2023</t>
  </si>
  <si>
    <t>01/02/2023 al 31/07/2023</t>
  </si>
  <si>
    <t>Nery Martín Méndez y Méndez</t>
  </si>
  <si>
    <t>Consistentes en asesorar y apoyar al departamento de ingeniería en la elaboración de instrumentos de infraestructura y gestión ambiental de la Zona Libre de Industria y Comercio  Santo Tomás de Castilla -ZOLIC-</t>
  </si>
  <si>
    <t xml:space="preserve">Julio Israel Barrios Gonzalez </t>
  </si>
  <si>
    <t>Marco Antonio Gonzalez Marín</t>
  </si>
  <si>
    <t>Catherine Vanessa López Sánchez</t>
  </si>
  <si>
    <t xml:space="preserve">Yoseph Osvaldo Monroy Oliva </t>
  </si>
  <si>
    <t>Juan Diego González Santos</t>
  </si>
  <si>
    <t>Henry Alexander Cordón Sintuj</t>
  </si>
  <si>
    <t xml:space="preserve">Katherine Marleny Morales Díaz </t>
  </si>
  <si>
    <t xml:space="preserve">Walter Israél Avalos Picón </t>
  </si>
  <si>
    <t xml:space="preserve">César Esteban Mirón Mayorga </t>
  </si>
  <si>
    <t>Claudia del Rosario Sadoval Vásquez</t>
  </si>
  <si>
    <t>Mariaclara Acevedo Stahle</t>
  </si>
  <si>
    <t>136-029-2023</t>
  </si>
  <si>
    <t>01/06/2023 al 31/12/2023</t>
  </si>
  <si>
    <t xml:space="preserve">Sergio Daniel Chinchilla Gudiel </t>
  </si>
  <si>
    <t xml:space="preserve">Consistentes en apoyo administrativo y operativo para la Secció de Controles </t>
  </si>
  <si>
    <t>138-029-2023</t>
  </si>
  <si>
    <t>04/07/2023 al 31/12/2023</t>
  </si>
  <si>
    <t>Servicios Técnicos Temporales</t>
  </si>
  <si>
    <t>139-029-2023</t>
  </si>
  <si>
    <t>Elaborar artes gráficas y material visual para comunicación efectiva y actividades de mercadeo de Zona Libre de Industria y Comercio -ZOLIC-</t>
  </si>
  <si>
    <t>140-029-2023</t>
  </si>
  <si>
    <t>141-029-2023</t>
  </si>
  <si>
    <t>142-029-2023</t>
  </si>
  <si>
    <t>143-029-2023</t>
  </si>
  <si>
    <t>144-029-2023</t>
  </si>
  <si>
    <t>145-029-2023</t>
  </si>
  <si>
    <t>146-029-2023</t>
  </si>
  <si>
    <t>147-029-2023</t>
  </si>
  <si>
    <t>Apoyar  a la Junta Directiva y Gerente General en las actividades relacionadas con la notificación de algunos documentos específicos, derivado de los temas resueltos que sean responsabilidad del Secretario de la Junta Directiva, asi como el seguimiento específico de los procesos que resulten a requerimiento de las autoridades competentes</t>
  </si>
  <si>
    <t>148-029-2023</t>
  </si>
  <si>
    <t>149-029-2023</t>
  </si>
  <si>
    <t>de apoyar desarrollando diseños gráficos para la efectiva comunicación interna y externa de información relacionada con el talento humanos de ZOLIC</t>
  </si>
  <si>
    <t>150-029-2023</t>
  </si>
  <si>
    <t>151-029-2023</t>
  </si>
  <si>
    <t>152-029-2023</t>
  </si>
  <si>
    <t>153-029-2023</t>
  </si>
  <si>
    <t>154-029-2023</t>
  </si>
  <si>
    <t>Apoyar brindando servicio al cliente interno de ZOLIC en cuanto a requerimientos técnicos y tecnológicos velando por el buen funcionamiento de hardware, internet, enlaces y planta telefónica.</t>
  </si>
  <si>
    <t>155-029-2023</t>
  </si>
  <si>
    <t>156-029-2023</t>
  </si>
  <si>
    <t>157-029-2023</t>
  </si>
  <si>
    <t>Brindar soporte informático y de hardware a usuarios en la ciudad capital y apoyo en el Departamento de Informática.</t>
  </si>
  <si>
    <t>158-029-2023</t>
  </si>
  <si>
    <t xml:space="preserve">Asesorar a Gerencia General sobre aspectos relacionados con la administración de Recursos Humanos </t>
  </si>
  <si>
    <t>159-029-2023</t>
  </si>
  <si>
    <t>Brindar Asesoría a la Gerencia General para evaluar que las funciones que corresponderán a la Dirección de Administración de Servicios de Apoyo de ZOLIC se desarrollen adecuadamente en el proceso de implementación de la Dirección</t>
  </si>
  <si>
    <t>174-029-2023</t>
  </si>
  <si>
    <t>178-029-2023</t>
  </si>
  <si>
    <t xml:space="preserve">Apoyo administrativo y operativo para la subgerencia </t>
  </si>
  <si>
    <t>179-029-2023</t>
  </si>
  <si>
    <t>Apoyar en tareas operativas y de limpieza de oficinas en instalaciones de ZOLIC Santo Tomás de Castilla</t>
  </si>
  <si>
    <t>180-029-2023</t>
  </si>
  <si>
    <t>181-029-2023</t>
  </si>
  <si>
    <t xml:space="preserve">Apoyar administrativa y operativamente al Departamento de Financiero </t>
  </si>
  <si>
    <t>182-029-2023</t>
  </si>
  <si>
    <t xml:space="preserve">Apoyar administrativa y operativamente a la Sección de Archivo General del Departamento de Recursos Humanos </t>
  </si>
  <si>
    <t>183-029-2023</t>
  </si>
  <si>
    <t xml:space="preserve">Apoyar administrativa y operativamente en el Departamento de Protección </t>
  </si>
  <si>
    <t>184-029-2023</t>
  </si>
  <si>
    <t>Apoyar administrativa y  operativamente a la Jefe Departamento de Recursos Humanos</t>
  </si>
  <si>
    <t>185-029-2023</t>
  </si>
  <si>
    <t>Apoyar administrativa y operativamente al Departamento Financiero</t>
  </si>
  <si>
    <t>186-029-2023</t>
  </si>
  <si>
    <t>187-029-2023</t>
  </si>
  <si>
    <t>Apoyar administrativa y operativamente el área de Protección de Instalaciones</t>
  </si>
  <si>
    <t>188-029-2023</t>
  </si>
  <si>
    <t>189-029-2023</t>
  </si>
  <si>
    <t>190-029-2023</t>
  </si>
  <si>
    <t>191-029-2023</t>
  </si>
  <si>
    <t>192-029-2023</t>
  </si>
  <si>
    <t>Apoyar administrativa y operativamente  al Departamento Financiero</t>
  </si>
  <si>
    <t>193-029-2023</t>
  </si>
  <si>
    <t>194-029-2023</t>
  </si>
  <si>
    <t>195-029-2023</t>
  </si>
  <si>
    <t>Generar acciones que permitan tender oportunamente el funcionamiento de la Subgerencia General en las oficinas de Ciudad Capital</t>
  </si>
  <si>
    <t>196-029-2023</t>
  </si>
  <si>
    <t>Apoyar administrativa y operativamente al Departamento de Planificación y Mercadeo</t>
  </si>
  <si>
    <t>197-029-2023</t>
  </si>
  <si>
    <t xml:space="preserve">Apoyar administrativa y operativamente al Departamento de Recursos Humanos </t>
  </si>
  <si>
    <t>198-029-2023</t>
  </si>
  <si>
    <t>199-029-2023</t>
  </si>
  <si>
    <t>200-029-2023</t>
  </si>
  <si>
    <t>Apoyar administrativa y operativamente a la Sección de Mantenimiento</t>
  </si>
  <si>
    <t>201-029-2023</t>
  </si>
  <si>
    <t>202-029-2023</t>
  </si>
  <si>
    <t>203-029-2023</t>
  </si>
  <si>
    <t>204-029-2023</t>
  </si>
  <si>
    <t xml:space="preserve">Apoyar administrativa y operativamente a la Gerencia General de ZOLIC </t>
  </si>
  <si>
    <t>205-029-2023</t>
  </si>
  <si>
    <t>206-029-2023</t>
  </si>
  <si>
    <t>Apoyar administrativa y operativamente a la Oficina de Acceso a la Información Pública y Planta Telefónica</t>
  </si>
  <si>
    <t>207-029-2023</t>
  </si>
  <si>
    <t>Brindar soporte técnico a colaboradores de ZOLIC Santo Tomás de Castilla</t>
  </si>
  <si>
    <t>208-029-2023</t>
  </si>
  <si>
    <t>Apoyar en tareas operativas y de limpieza de oficinas en instalaciones de Casa de Visitas ZOLIC Santo Tomás de Castilla</t>
  </si>
  <si>
    <t>209-029-2023</t>
  </si>
  <si>
    <t>Apoyar administrativa y operativamente al Departamento de Ingeniería</t>
  </si>
  <si>
    <t>210-029-2023</t>
  </si>
  <si>
    <t>Apoyar administrativa y operativamente a la Sección de Controles</t>
  </si>
  <si>
    <t>211-029-2023</t>
  </si>
  <si>
    <t>Brindar apoyo al Departamento de Planificación y Mercadeo proponiendo estrategias que permitan atraer nuevos clientes potenciales en ZOLIC</t>
  </si>
  <si>
    <t>212-029-2023</t>
  </si>
  <si>
    <t>Servicios Profesionales Como Capacitador de la Zona Libre de Industria y Comercio -ZOLIC-</t>
  </si>
  <si>
    <t>213-029-2023</t>
  </si>
  <si>
    <t>Apoyar a la Jefatura de Recursos Humanos y a la Encargada de la Sección de Nóminas y Salarios en las actividades necesarias para la buena ejecución de las funciones a cargo de las mismas</t>
  </si>
  <si>
    <t>214-029-2023</t>
  </si>
  <si>
    <t>Prestar servicios profesionales de Asesoría a la Sub Gerencia General de la Zona Libre de Industria y Comercio Santo Tomás de Castilla -ZOLIC-</t>
  </si>
  <si>
    <t>225-029-2023</t>
  </si>
  <si>
    <t>04/07/2023 al 30/09/2023</t>
  </si>
  <si>
    <t xml:space="preserve">Javier Alejandro Gil Sánchez </t>
  </si>
  <si>
    <t>Consistentes en Brindar asistencia técnica en implementación, prueba y capacitación de plataforma web de gestión empresarial para uso de la sección de controles de ZOLIC, en Santo Tomás de Castilla y en 4 ZDEPP en operación.</t>
  </si>
  <si>
    <t>227-029-2023</t>
  </si>
  <si>
    <t>135-029-2023</t>
  </si>
  <si>
    <t>Clelia Marleny López Almaraz</t>
  </si>
  <si>
    <t>Consistentes en apoyo administrativo y operativo para la Sección de Controles, ZDEEP Puerto el Itsmo.</t>
  </si>
  <si>
    <t>160-029-2023</t>
  </si>
  <si>
    <t>Asesorar a la Gerencia General en los procesos que se requieran para llevar a cabo proyectos de mantenimiento y mejoramiento de las instalaciones de ZOLIC</t>
  </si>
  <si>
    <t>161-029-2024</t>
  </si>
  <si>
    <t>Asesorar en la planificación y ejecución de auditorías que se practiquen a las Zonas de Desarrollo Económico Especial Públicas -ZDDEP- en operación.</t>
  </si>
  <si>
    <t>162-029-2025</t>
  </si>
  <si>
    <t>163-029-2026</t>
  </si>
  <si>
    <t>Asesorar a Gerencia General en las actividades relacionadas con mercadeo y comunicación, con el fin de lograr los resultados de difunsión a través de los medios internos y externos de la institución sobre todo lo que acontece en ZOLIC y las ZDEEP'S</t>
  </si>
  <si>
    <t>218-029-2023</t>
  </si>
  <si>
    <t>Apoyo administrativo y operativo para la Sección de Controles, ZDEEP Miel Verde Zacapa</t>
  </si>
  <si>
    <t>219-029-2023</t>
  </si>
  <si>
    <t>220-029-2023</t>
  </si>
  <si>
    <t>Apoyo administrativo y operativo para la Sección de Controles, ZDEEP Puerta del Istmo</t>
  </si>
  <si>
    <t>221-029-2023</t>
  </si>
  <si>
    <t>223-029-2023</t>
  </si>
  <si>
    <t xml:space="preserve">Andrea Fernanda Samayoa Chacón </t>
  </si>
  <si>
    <t>Apoyo administrativo y operativo para la sección de controles, ZDEEP, Michatoya</t>
  </si>
  <si>
    <t>224-029-2023</t>
  </si>
  <si>
    <t xml:space="preserve">Mercy María Gómez Monge de Tunchez </t>
  </si>
  <si>
    <t>228-029-2023</t>
  </si>
  <si>
    <t>229-029-2023</t>
  </si>
  <si>
    <t>Apoyo administrativo y operativo para la sección de Controles</t>
  </si>
  <si>
    <t>230-029-2023</t>
  </si>
  <si>
    <t>Apoyo administrativo y operativo para la sección de controles</t>
  </si>
  <si>
    <t>231-029-2023</t>
  </si>
  <si>
    <t>232-029-2023</t>
  </si>
  <si>
    <t>233-029-2023</t>
  </si>
  <si>
    <t>Apoyo administrativo y operativo para la Sección de Controles</t>
  </si>
  <si>
    <t>234-029-2023</t>
  </si>
  <si>
    <t>235-029-2023</t>
  </si>
  <si>
    <t>236-029-2023</t>
  </si>
  <si>
    <t>237-029-2023</t>
  </si>
  <si>
    <t xml:space="preserve">Apoyo administrativo y operativo para la Sección de Controles </t>
  </si>
  <si>
    <t>238-029-2023</t>
  </si>
  <si>
    <t>239-029-2023</t>
  </si>
  <si>
    <t>240-029-2023</t>
  </si>
  <si>
    <t>241-029-2023</t>
  </si>
  <si>
    <t>242-029-2023</t>
  </si>
  <si>
    <t>Llevar el control de operaciones del movimiento de mercaderías de todas las Empresas instaladas en ZOLIC</t>
  </si>
  <si>
    <t>243-029-2023</t>
  </si>
  <si>
    <t>244-029-2023</t>
  </si>
  <si>
    <t>245-029-2023</t>
  </si>
  <si>
    <t>246-029-2023</t>
  </si>
  <si>
    <t>247-029-2023</t>
  </si>
  <si>
    <t>248-029-2023</t>
  </si>
  <si>
    <t>249-029-2023</t>
  </si>
  <si>
    <t>250-029-2023</t>
  </si>
  <si>
    <t>251-029-2023</t>
  </si>
  <si>
    <t>252-029-2023</t>
  </si>
  <si>
    <t>253-029-2023</t>
  </si>
  <si>
    <t>254-029-2023</t>
  </si>
  <si>
    <t>Apoyar en tareas operativas  y de mantenimiento en las instalacioes en general de ZOLIC</t>
  </si>
  <si>
    <t>255-029-2023</t>
  </si>
  <si>
    <t>256-029-2023</t>
  </si>
  <si>
    <t>257-029-2023</t>
  </si>
  <si>
    <t>182-164-2023</t>
  </si>
  <si>
    <t>Consistentes en Brindar atención psicólogica a todo el personal de la Zona Libre de Industria y Comercio "Santo Tomás de Castilla"</t>
  </si>
  <si>
    <t>182-258-2023</t>
  </si>
  <si>
    <t>Consistentes en Brindar atención médica y de primeros auxilios en ZOLIC</t>
  </si>
  <si>
    <t>183-165-2023</t>
  </si>
  <si>
    <t>Consistentes en brindar asesoría oportuna  a la Gerencia General de ZOLIC con temas relacionados a las distintas ramas del derecho</t>
  </si>
  <si>
    <t>183-215-2023</t>
  </si>
  <si>
    <t>Asesorar al Subgerente de ZOLIC, en asuntos de Derecho Administrativo, Derecho Civil, Derecho Laboral, Derecho Constitucional, Derecho Penal y demás ramas Jurídicas velando por los intereses de ZOLIC</t>
  </si>
  <si>
    <t>183-216-2023</t>
  </si>
  <si>
    <t>183-226-2023</t>
  </si>
  <si>
    <t>183-166-2023</t>
  </si>
  <si>
    <t>Brindar asesoría oportuna a la Gerencia General, en todo lo relacionado a asuntos Jurídicos</t>
  </si>
  <si>
    <t>183-167-2023</t>
  </si>
  <si>
    <t>Brindar asesoría oportuna a la Gerencia General, en relación a diferentes temas de las ramas del derecho</t>
  </si>
  <si>
    <t>183-168-2023</t>
  </si>
  <si>
    <t>Brindar asesoría oportuna a la Gerencia General de ZOLIC con temas relacionados a las distintas ramas del derecho</t>
  </si>
  <si>
    <t>186-169-2023</t>
  </si>
  <si>
    <t>188-170-2023</t>
  </si>
  <si>
    <t>188-171-2023</t>
  </si>
  <si>
    <t>189-137-2023</t>
  </si>
  <si>
    <t xml:space="preserve">Ingrid Carolina Osorio Matul </t>
  </si>
  <si>
    <t>Consistentes en brindar asesoría a la Gerencia General generando propuestas de reglamentos e instrumentos administrativos sobre la operación de ZOLIC Y ZDEEP.</t>
  </si>
  <si>
    <t>189-172-2023</t>
  </si>
  <si>
    <t>Apoyar a la Gerencia General en temas de certificaciones generales sujetos a previo análisis y autorización, que permitirá a ZOLIC poder operar y obtener reconocimiento ante los usuarios</t>
  </si>
  <si>
    <t>189-173-2023</t>
  </si>
  <si>
    <t>Realizar traducción libre y jurada, inglés-español y viceversa, de todos los documentos legales, institucionales y promocionales generados y recibidos en ZOLIC que se soliciten a través de la Gerencia General</t>
  </si>
  <si>
    <t>189-175-2023</t>
  </si>
  <si>
    <t>Consistentes en Asesorar a la Gerencia General en temas de seguimiento para la implementación del ROI y elaboración de instrumentos técnicos del Departamento de Recursos Humanos</t>
  </si>
  <si>
    <t>189-217-2023</t>
  </si>
  <si>
    <t xml:space="preserve">Consistentes en apoyar y asesorar a la Gerencia General en el seguimiento y cumplimiento de las certificaciones Operador Económico Autorizado -OEA- y BASC, en la elaboración del Plan de Salud y Seguridad Ocupacional y en la evaluación de riesgos institucionales de acuerdo a las Normas Generales y Técnicas de Control Interno Gubernamental </t>
  </si>
  <si>
    <t>189-176-2023</t>
  </si>
  <si>
    <t>Brindar asesoría oportuna a Junta Directiva de ZOLIC en materia administrativa y de fortalecimiento institucional</t>
  </si>
  <si>
    <t>189-177-2023</t>
  </si>
  <si>
    <t>JULIO 2023</t>
  </si>
  <si>
    <t>MONTO DE BOLETO AEREO</t>
  </si>
  <si>
    <t xml:space="preserve">Monto de Boleto Aereo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</si>
</sst>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quot;* #,##0.00_-;\-&quot;Q&quot;* #,##0.00_-;_-&quot;Q&quot;* &quot;-&quot;??_-;_-@_-"/>
    <numFmt numFmtId="164" formatCode="&quot;Q&quot;#,##0.00"/>
    <numFmt numFmtId="165" formatCode="_(* #,##0.00_);_(* \(#,##0.00\);_(* &quot;-&quot;??_);_(@_)"/>
  </numFmts>
  <fonts count="27" x14ac:knownFonts="1">
    <font>
      <sz val="10"/>
      <color rgb="FF000000"/>
      <name val="Times New Roman"/>
      <charset val="204"/>
    </font>
    <font>
      <sz val="10"/>
      <name val="Arial"/>
      <family val="2"/>
    </font>
    <font>
      <sz val="8"/>
      <name val="Arial"/>
      <family val="2"/>
    </font>
    <font>
      <b/>
      <i/>
      <sz val="10"/>
      <color rgb="FF000000"/>
      <name val="Bookman Old Style"/>
      <family val="1"/>
    </font>
    <font>
      <i/>
      <sz val="10"/>
      <color rgb="FF000000"/>
      <name val="Bookman Old Style"/>
      <family val="1"/>
    </font>
    <font>
      <i/>
      <sz val="10"/>
      <name val="Bookman Old Style"/>
      <family val="1"/>
    </font>
    <font>
      <i/>
      <sz val="10"/>
      <color theme="1"/>
      <name val="Bookman Old Style"/>
      <family val="1"/>
    </font>
    <font>
      <i/>
      <sz val="11"/>
      <color theme="1"/>
      <name val="Bookman Old Style"/>
      <family val="1"/>
    </font>
    <font>
      <b/>
      <i/>
      <sz val="16"/>
      <name val="Arial"/>
      <family val="2"/>
    </font>
    <font>
      <b/>
      <i/>
      <sz val="11"/>
      <color theme="1"/>
      <name val="Bookman Old Style"/>
      <family val="1"/>
    </font>
    <font>
      <b/>
      <i/>
      <sz val="14"/>
      <color indexed="8"/>
      <name val="Bookman Old Style"/>
      <family val="1"/>
    </font>
    <font>
      <sz val="8"/>
      <color theme="1"/>
      <name val="Arial"/>
      <family val="2"/>
    </font>
    <font>
      <sz val="10"/>
      <name val="Arial"/>
      <family val="2"/>
    </font>
    <font>
      <b/>
      <sz val="12"/>
      <name val="Arial"/>
      <family val="2"/>
    </font>
    <font>
      <sz val="12"/>
      <color rgb="FF000000"/>
      <name val="Times New Roman"/>
      <family val="1"/>
    </font>
    <font>
      <sz val="12"/>
      <color rgb="FF000000"/>
      <name val="Arial"/>
      <family val="2"/>
    </font>
    <font>
      <sz val="12"/>
      <name val="Arial"/>
      <family val="2"/>
    </font>
    <font>
      <b/>
      <sz val="9"/>
      <name val="Arial"/>
      <family val="2"/>
    </font>
    <font>
      <sz val="10"/>
      <color rgb="FF000000"/>
      <name val="Arial"/>
      <family val="2"/>
    </font>
    <font>
      <b/>
      <sz val="10"/>
      <name val="Arial"/>
      <family val="2"/>
    </font>
    <font>
      <sz val="10"/>
      <name val="Arial"/>
      <family val="2"/>
    </font>
    <font>
      <sz val="10"/>
      <color rgb="FF000000"/>
      <name val="Times New Roman"/>
      <family val="1"/>
    </font>
    <font>
      <b/>
      <sz val="12"/>
      <color rgb="FF000000"/>
      <name val="Arial"/>
      <family val="2"/>
    </font>
    <font>
      <b/>
      <sz val="10"/>
      <color rgb="FF000000"/>
      <name val="Arial"/>
      <family val="2"/>
    </font>
    <font>
      <b/>
      <i/>
      <sz val="12"/>
      <name val="Bookman Old Style"/>
      <family val="1"/>
    </font>
    <font>
      <sz val="10"/>
      <name val="Bookman Old Style"/>
      <family val="1"/>
    </font>
    <font>
      <sz val="18"/>
      <color rgb="FF000000"/>
      <name val="Times New Roman"/>
      <family val="1"/>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rgb="FFFFFFFF"/>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000000"/>
      </right>
      <top/>
      <bottom/>
      <diagonal/>
    </border>
    <border>
      <left/>
      <right/>
      <top style="thin">
        <color rgb="FF000000"/>
      </top>
      <bottom/>
      <diagonal/>
    </border>
    <border>
      <left style="thin">
        <color auto="1"/>
      </left>
      <right/>
      <top/>
      <bottom/>
      <diagonal/>
    </border>
    <border>
      <left style="thin">
        <color rgb="FF000000"/>
      </left>
      <right style="thin">
        <color auto="1"/>
      </right>
      <top/>
      <bottom style="thin">
        <color rgb="FF000000"/>
      </bottom>
      <diagonal/>
    </border>
    <border>
      <left style="thin">
        <color rgb="FF000000"/>
      </left>
      <right style="thin">
        <color auto="1"/>
      </right>
      <top/>
      <bottom/>
      <diagonal/>
    </border>
    <border>
      <left/>
      <right style="medium">
        <color indexed="64"/>
      </right>
      <top style="medium">
        <color indexed="64"/>
      </top>
      <bottom style="medium">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auto="1"/>
      </right>
      <top style="thin">
        <color rgb="FF000000"/>
      </top>
      <bottom/>
      <diagonal/>
    </border>
    <border>
      <left style="medium">
        <color indexed="64"/>
      </left>
      <right style="medium">
        <color indexed="64"/>
      </right>
      <top/>
      <bottom style="medium">
        <color indexed="64"/>
      </bottom>
      <diagonal/>
    </border>
  </borders>
  <cellStyleXfs count="6">
    <xf numFmtId="0" fontId="0" fillId="0" borderId="0"/>
    <xf numFmtId="0" fontId="1" fillId="0" borderId="0"/>
    <xf numFmtId="165" fontId="12" fillId="0" borderId="0" applyFont="0" applyFill="0" applyBorder="0" applyAlignment="0" applyProtection="0"/>
    <xf numFmtId="165" fontId="1" fillId="0" borderId="0" applyFont="0" applyFill="0" applyBorder="0" applyAlignment="0" applyProtection="0"/>
    <xf numFmtId="0" fontId="20" fillId="0" borderId="0"/>
    <xf numFmtId="44" fontId="21" fillId="0" borderId="0" applyFont="0" applyFill="0" applyBorder="0" applyAlignment="0" applyProtection="0"/>
  </cellStyleXfs>
  <cellXfs count="164">
    <xf numFmtId="0" fontId="0" fillId="0" borderId="0" xfId="0" applyAlignment="1">
      <alignment horizontal="left" vertical="top"/>
    </xf>
    <xf numFmtId="0" fontId="16" fillId="0" borderId="3" xfId="0" applyFont="1" applyBorder="1" applyAlignment="1">
      <alignment horizontal="left" vertical="center" wrapText="1"/>
    </xf>
    <xf numFmtId="1" fontId="15" fillId="0" borderId="5" xfId="0" applyNumberFormat="1" applyFont="1" applyBorder="1" applyAlignment="1">
      <alignment horizontal="center" vertical="top" shrinkToFit="1"/>
    </xf>
    <xf numFmtId="0" fontId="16" fillId="0" borderId="5" xfId="0" applyFont="1" applyBorder="1" applyAlignment="1">
      <alignment horizontal="left" vertical="top" wrapText="1"/>
    </xf>
    <xf numFmtId="0" fontId="16" fillId="0" borderId="4" xfId="0" applyFont="1" applyBorder="1" applyAlignment="1">
      <alignment horizontal="left" vertical="top" wrapText="1"/>
    </xf>
    <xf numFmtId="1" fontId="15" fillId="0" borderId="2" xfId="0" applyNumberFormat="1" applyFont="1" applyBorder="1" applyAlignment="1">
      <alignment horizontal="center" vertical="center" shrinkToFit="1"/>
    </xf>
    <xf numFmtId="0" fontId="16" fillId="0" borderId="2" xfId="0" applyFont="1" applyBorder="1" applyAlignment="1">
      <alignment horizontal="left"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top" wrapText="1"/>
    </xf>
    <xf numFmtId="0" fontId="16" fillId="0" borderId="2" xfId="0" applyFont="1" applyBorder="1" applyAlignment="1">
      <alignment horizontal="left" vertical="top" wrapText="1"/>
    </xf>
    <xf numFmtId="0" fontId="14" fillId="0" borderId="0" xfId="0" applyFont="1" applyAlignment="1">
      <alignment horizontal="left" vertical="top" wrapText="1" indent="3"/>
    </xf>
    <xf numFmtId="1" fontId="15" fillId="0" borderId="0" xfId="0" applyNumberFormat="1" applyFont="1" applyAlignment="1">
      <alignment horizontal="center" vertical="top" shrinkToFit="1"/>
    </xf>
    <xf numFmtId="4" fontId="15" fillId="0" borderId="1" xfId="0" applyNumberFormat="1" applyFont="1" applyBorder="1" applyAlignment="1">
      <alignment horizontal="right" vertical="top" shrinkToFit="1"/>
    </xf>
    <xf numFmtId="2" fontId="15" fillId="0" borderId="1" xfId="0" applyNumberFormat="1" applyFont="1" applyBorder="1" applyAlignment="1">
      <alignment horizontal="right" vertical="top" shrinkToFit="1"/>
    </xf>
    <xf numFmtId="0" fontId="16" fillId="0" borderId="1" xfId="0" applyFont="1" applyBorder="1" applyAlignment="1">
      <alignment horizontal="left" vertical="top" wrapText="1" indent="3"/>
    </xf>
    <xf numFmtId="0" fontId="16" fillId="0" borderId="1" xfId="0" applyFont="1" applyBorder="1" applyAlignment="1">
      <alignment horizontal="left" vertical="top" wrapText="1"/>
    </xf>
    <xf numFmtId="4" fontId="15" fillId="0" borderId="12" xfId="0" applyNumberFormat="1" applyFont="1" applyBorder="1" applyAlignment="1">
      <alignment horizontal="right" vertical="center" shrinkToFit="1"/>
    </xf>
    <xf numFmtId="1" fontId="15" fillId="0" borderId="5" xfId="0" applyNumberFormat="1" applyFont="1" applyBorder="1" applyAlignment="1">
      <alignment horizontal="center" vertical="center" shrinkToFit="1"/>
    </xf>
    <xf numFmtId="1" fontId="15" fillId="0" borderId="2" xfId="0" applyNumberFormat="1" applyFont="1" applyBorder="1" applyAlignment="1">
      <alignment horizontal="center" vertical="top" shrinkToFit="1"/>
    </xf>
    <xf numFmtId="0" fontId="14" fillId="0" borderId="13" xfId="0" applyFont="1" applyBorder="1" applyAlignment="1">
      <alignment horizontal="left" vertical="top" wrapText="1" indent="3"/>
    </xf>
    <xf numFmtId="0" fontId="14" fillId="0" borderId="13" xfId="0" applyFont="1" applyBorder="1" applyAlignment="1">
      <alignment horizontal="left" vertical="top" wrapText="1" indent="2"/>
    </xf>
    <xf numFmtId="0" fontId="14" fillId="0" borderId="13" xfId="0" applyFont="1" applyBorder="1" applyAlignment="1">
      <alignment horizontal="left" vertical="top" wrapText="1"/>
    </xf>
    <xf numFmtId="164" fontId="16" fillId="0" borderId="2" xfId="0" applyNumberFormat="1" applyFont="1" applyBorder="1" applyAlignment="1">
      <alignment horizontal="center" vertical="top" wrapText="1"/>
    </xf>
    <xf numFmtId="164" fontId="16" fillId="0" borderId="2" xfId="0" applyNumberFormat="1" applyFont="1" applyBorder="1" applyAlignment="1">
      <alignment horizontal="center"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center" wrapText="1"/>
    </xf>
    <xf numFmtId="164" fontId="14" fillId="0" borderId="3" xfId="0" applyNumberFormat="1" applyFont="1" applyBorder="1" applyAlignment="1">
      <alignment horizontal="left" vertical="center" wrapText="1"/>
    </xf>
    <xf numFmtId="164" fontId="14" fillId="0" borderId="5" xfId="0" applyNumberFormat="1" applyFont="1" applyBorder="1" applyAlignment="1">
      <alignment horizontal="left" wrapText="1"/>
    </xf>
    <xf numFmtId="0" fontId="13" fillId="3" borderId="2" xfId="0" applyFont="1" applyFill="1" applyBorder="1" applyAlignment="1">
      <alignment horizontal="center" vertical="center" wrapText="1"/>
    </xf>
    <xf numFmtId="0" fontId="13" fillId="3" borderId="2" xfId="0" applyFont="1" applyFill="1" applyBorder="1" applyAlignment="1">
      <alignment horizontal="left" wrapText="1"/>
    </xf>
    <xf numFmtId="0" fontId="17" fillId="3" borderId="2" xfId="0" applyFont="1" applyFill="1" applyBorder="1" applyAlignment="1">
      <alignment horizontal="center" vertical="center" wrapText="1"/>
    </xf>
    <xf numFmtId="164" fontId="15" fillId="0" borderId="3" xfId="0" applyNumberFormat="1" applyFont="1" applyBorder="1" applyAlignment="1">
      <alignment horizontal="right" vertical="center" shrinkToFit="1"/>
    </xf>
    <xf numFmtId="164" fontId="15" fillId="0" borderId="5" xfId="0" applyNumberFormat="1" applyFont="1" applyBorder="1" applyAlignment="1">
      <alignment horizontal="right" vertical="top" shrinkToFit="1"/>
    </xf>
    <xf numFmtId="164" fontId="15" fillId="0" borderId="4" xfId="0" applyNumberFormat="1" applyFont="1" applyBorder="1" applyAlignment="1">
      <alignment horizontal="right" vertical="top" shrinkToFit="1"/>
    </xf>
    <xf numFmtId="164" fontId="15" fillId="0" borderId="3" xfId="0" applyNumberFormat="1" applyFont="1" applyBorder="1" applyAlignment="1">
      <alignment horizontal="right" vertical="top" shrinkToFit="1"/>
    </xf>
    <xf numFmtId="164" fontId="14" fillId="0" borderId="5" xfId="0" applyNumberFormat="1" applyFont="1" applyBorder="1" applyAlignment="1">
      <alignment horizontal="left" vertical="center" wrapText="1"/>
    </xf>
    <xf numFmtId="164" fontId="16" fillId="0" borderId="5" xfId="0" applyNumberFormat="1" applyFont="1" applyBorder="1" applyAlignment="1">
      <alignment horizontal="right" vertical="top" wrapText="1" indent="1"/>
    </xf>
    <xf numFmtId="164" fontId="16" fillId="0" borderId="5" xfId="0" applyNumberFormat="1" applyFont="1" applyBorder="1" applyAlignment="1">
      <alignment horizontal="left" vertical="top" wrapText="1" indent="3"/>
    </xf>
    <xf numFmtId="164" fontId="16" fillId="0" borderId="4" xfId="0" applyNumberFormat="1" applyFont="1" applyBorder="1" applyAlignment="1">
      <alignment horizontal="left" vertical="top" wrapText="1" indent="3"/>
    </xf>
    <xf numFmtId="164" fontId="13" fillId="0" borderId="5" xfId="0" applyNumberFormat="1" applyFont="1" applyBorder="1" applyAlignment="1">
      <alignment horizontal="left" vertical="top" wrapText="1" indent="3"/>
    </xf>
    <xf numFmtId="164" fontId="15" fillId="0" borderId="5" xfId="0" applyNumberFormat="1" applyFont="1" applyBorder="1" applyAlignment="1">
      <alignment horizontal="right" vertical="center" shrinkToFit="1"/>
    </xf>
    <xf numFmtId="164" fontId="15" fillId="0" borderId="4" xfId="0" applyNumberFormat="1" applyFont="1" applyBorder="1" applyAlignment="1">
      <alignment horizontal="right" vertical="center" shrinkToFit="1"/>
    </xf>
    <xf numFmtId="0" fontId="13" fillId="0" borderId="2" xfId="0" applyFont="1" applyBorder="1" applyAlignment="1">
      <alignment horizontal="center" vertical="center" wrapText="1"/>
    </xf>
    <xf numFmtId="0" fontId="16" fillId="2" borderId="5" xfId="0" applyFont="1" applyFill="1" applyBorder="1" applyAlignment="1">
      <alignment horizontal="left" vertical="top" wrapText="1"/>
    </xf>
    <xf numFmtId="0" fontId="0" fillId="0" borderId="14" xfId="0" applyBorder="1" applyAlignment="1">
      <alignment horizontal="left" vertical="top"/>
    </xf>
    <xf numFmtId="0" fontId="18" fillId="0" borderId="0" xfId="0" applyFont="1" applyAlignment="1">
      <alignment horizontal="left" vertical="top"/>
    </xf>
    <xf numFmtId="0" fontId="18" fillId="0" borderId="2" xfId="0" applyFont="1" applyBorder="1" applyAlignment="1">
      <alignment horizontal="left" vertical="top" wrapText="1" indent="3"/>
    </xf>
    <xf numFmtId="164" fontId="15" fillId="0" borderId="2" xfId="0" applyNumberFormat="1" applyFont="1" applyBorder="1" applyAlignment="1">
      <alignment horizontal="right" vertical="center" shrinkToFit="1"/>
    </xf>
    <xf numFmtId="164" fontId="16" fillId="2" borderId="2" xfId="0" applyNumberFormat="1" applyFont="1" applyFill="1" applyBorder="1" applyAlignment="1">
      <alignment horizontal="center" vertical="center" wrapText="1"/>
    </xf>
    <xf numFmtId="164" fontId="16" fillId="2" borderId="2" xfId="0" applyNumberFormat="1" applyFont="1" applyFill="1" applyBorder="1" applyAlignment="1">
      <alignment horizontal="center" vertical="top" wrapText="1"/>
    </xf>
    <xf numFmtId="164" fontId="14" fillId="0" borderId="0" xfId="0" applyNumberFormat="1" applyFont="1" applyAlignment="1">
      <alignment horizontal="left" vertical="center" wrapText="1"/>
    </xf>
    <xf numFmtId="164" fontId="0" fillId="0" borderId="0" xfId="0" applyNumberFormat="1" applyAlignment="1">
      <alignment horizontal="left" vertical="top"/>
    </xf>
    <xf numFmtId="1" fontId="15" fillId="0" borderId="4" xfId="0" applyNumberFormat="1" applyFont="1" applyBorder="1" applyAlignment="1">
      <alignment horizontal="center" vertical="center" shrinkToFit="1"/>
    </xf>
    <xf numFmtId="0" fontId="16" fillId="2" borderId="2" xfId="0" applyFont="1" applyFill="1" applyBorder="1" applyAlignment="1">
      <alignment horizontal="left" vertical="center" wrapText="1"/>
    </xf>
    <xf numFmtId="164" fontId="15" fillId="0" borderId="12" xfId="0" applyNumberFormat="1" applyFont="1" applyBorder="1" applyAlignment="1">
      <alignment horizontal="right" vertical="top" shrinkToFit="1"/>
    </xf>
    <xf numFmtId="1" fontId="15" fillId="0" borderId="13" xfId="0" applyNumberFormat="1" applyFont="1" applyBorder="1" applyAlignment="1">
      <alignment horizontal="center" vertical="top" shrinkToFit="1"/>
    </xf>
    <xf numFmtId="0" fontId="16" fillId="0" borderId="13" xfId="0" applyFont="1" applyBorder="1" applyAlignment="1">
      <alignment horizontal="left" vertical="top" wrapText="1"/>
    </xf>
    <xf numFmtId="0" fontId="16" fillId="0" borderId="13" xfId="0" applyFont="1" applyBorder="1" applyAlignment="1">
      <alignment horizontal="left" vertical="center" wrapText="1"/>
    </xf>
    <xf numFmtId="164" fontId="15" fillId="0" borderId="0" xfId="0" applyNumberFormat="1" applyFont="1" applyAlignment="1">
      <alignment horizontal="right" vertical="top" shrinkToFit="1"/>
    </xf>
    <xf numFmtId="0" fontId="18" fillId="0" borderId="13" xfId="0" applyFont="1" applyBorder="1" applyAlignment="1">
      <alignment horizontal="left" vertical="top" wrapText="1" indent="3"/>
    </xf>
    <xf numFmtId="164" fontId="15" fillId="0" borderId="0" xfId="0" applyNumberFormat="1" applyFont="1" applyAlignment="1">
      <alignment horizontal="right" vertical="center" shrinkToFit="1"/>
    </xf>
    <xf numFmtId="164" fontId="15" fillId="0" borderId="0" xfId="0" applyNumberFormat="1" applyFont="1" applyAlignment="1">
      <alignment horizontal="left" vertical="center" wrapText="1"/>
    </xf>
    <xf numFmtId="164" fontId="14" fillId="2" borderId="2" xfId="0" applyNumberFormat="1" applyFont="1" applyFill="1" applyBorder="1" applyAlignment="1">
      <alignment horizontal="left" vertical="center" wrapText="1"/>
    </xf>
    <xf numFmtId="164" fontId="15" fillId="2" borderId="2" xfId="0" applyNumberFormat="1" applyFont="1" applyFill="1" applyBorder="1" applyAlignment="1">
      <alignment horizontal="left" vertical="center" wrapText="1"/>
    </xf>
    <xf numFmtId="1" fontId="15" fillId="0" borderId="4" xfId="0" applyNumberFormat="1" applyFont="1" applyBorder="1" applyAlignment="1">
      <alignment horizontal="center" vertical="top" shrinkToFit="1"/>
    </xf>
    <xf numFmtId="0" fontId="2" fillId="0" borderId="0" xfId="1" applyFont="1"/>
    <xf numFmtId="0" fontId="4" fillId="2" borderId="11" xfId="1" applyFont="1" applyFill="1" applyBorder="1" applyAlignment="1">
      <alignment horizontal="center" vertical="center" wrapText="1"/>
    </xf>
    <xf numFmtId="164" fontId="4" fillId="2" borderId="11" xfId="1" applyNumberFormat="1" applyFont="1" applyFill="1" applyBorder="1" applyAlignment="1">
      <alignment horizontal="center" vertical="center" wrapText="1"/>
    </xf>
    <xf numFmtId="0" fontId="4" fillId="2" borderId="0" xfId="1" applyFont="1" applyFill="1" applyAlignment="1">
      <alignment horizontal="center" vertical="center" wrapText="1"/>
    </xf>
    <xf numFmtId="0" fontId="3" fillId="3" borderId="11" xfId="1" applyFont="1" applyFill="1" applyBorder="1" applyAlignment="1">
      <alignment horizontal="center" vertical="center" wrapText="1"/>
    </xf>
    <xf numFmtId="49" fontId="9" fillId="3" borderId="11" xfId="1" applyNumberFormat="1" applyFont="1" applyFill="1" applyBorder="1" applyAlignment="1">
      <alignment horizontal="center" vertical="center" wrapText="1"/>
    </xf>
    <xf numFmtId="164" fontId="4" fillId="2" borderId="0" xfId="1" applyNumberFormat="1" applyFont="1" applyFill="1" applyAlignment="1">
      <alignment horizontal="center" vertical="center" wrapText="1"/>
    </xf>
    <xf numFmtId="0" fontId="2" fillId="2" borderId="0" xfId="1" applyFont="1" applyFill="1"/>
    <xf numFmtId="49" fontId="11" fillId="2" borderId="0" xfId="1" applyNumberFormat="1" applyFont="1" applyFill="1" applyAlignment="1">
      <alignment horizontal="center" vertical="center" wrapText="1"/>
    </xf>
    <xf numFmtId="0" fontId="2" fillId="2" borderId="0" xfId="1" applyFont="1" applyFill="1" applyAlignment="1">
      <alignment wrapText="1"/>
    </xf>
    <xf numFmtId="49" fontId="11" fillId="2" borderId="0" xfId="1" applyNumberFormat="1" applyFont="1" applyFill="1" applyAlignment="1">
      <alignment horizontal="left" vertical="center" wrapText="1"/>
    </xf>
    <xf numFmtId="0" fontId="4" fillId="2" borderId="0" xfId="1" applyFont="1" applyFill="1" applyAlignment="1">
      <alignment horizontal="left" vertical="center" wrapText="1"/>
    </xf>
    <xf numFmtId="0" fontId="16" fillId="2" borderId="5" xfId="0" applyFont="1" applyFill="1" applyBorder="1" applyAlignment="1">
      <alignment horizontal="left" vertical="center" wrapText="1"/>
    </xf>
    <xf numFmtId="164" fontId="15" fillId="2" borderId="5" xfId="0" applyNumberFormat="1" applyFont="1" applyFill="1" applyBorder="1" applyAlignment="1">
      <alignment horizontal="right" vertical="top" shrinkToFit="1"/>
    </xf>
    <xf numFmtId="0" fontId="16" fillId="0" borderId="3" xfId="0" applyFont="1" applyBorder="1" applyAlignment="1">
      <alignment horizontal="left" vertical="top" wrapText="1"/>
    </xf>
    <xf numFmtId="164" fontId="13" fillId="0" borderId="3" xfId="0" applyNumberFormat="1" applyFont="1" applyBorder="1" applyAlignment="1">
      <alignment horizontal="left" vertical="top" wrapText="1" indent="3"/>
    </xf>
    <xf numFmtId="49" fontId="6" fillId="2" borderId="0" xfId="1" applyNumberFormat="1" applyFont="1" applyFill="1" applyAlignment="1">
      <alignment horizontal="center" vertical="center" wrapText="1"/>
    </xf>
    <xf numFmtId="0" fontId="3" fillId="3" borderId="23" xfId="1" applyFont="1" applyFill="1" applyBorder="1" applyAlignment="1">
      <alignment horizontal="center" vertical="center" wrapText="1"/>
    </xf>
    <xf numFmtId="49" fontId="9" fillId="3" borderId="23" xfId="1" applyNumberFormat="1" applyFont="1" applyFill="1" applyBorder="1" applyAlignment="1">
      <alignment horizontal="center" vertical="center" wrapText="1"/>
    </xf>
    <xf numFmtId="0" fontId="5" fillId="2" borderId="1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2" borderId="11" xfId="0" applyFont="1" applyFill="1" applyBorder="1" applyAlignment="1">
      <alignment vertical="center" wrapText="1"/>
    </xf>
    <xf numFmtId="49" fontId="6" fillId="2" borderId="11" xfId="0" applyNumberFormat="1" applyFont="1" applyFill="1" applyBorder="1" applyAlignment="1">
      <alignment horizontal="left" vertical="center" wrapText="1"/>
    </xf>
    <xf numFmtId="0" fontId="4" fillId="2" borderId="11" xfId="0" applyFont="1" applyFill="1" applyBorder="1" applyAlignment="1">
      <alignment vertical="center" wrapText="1"/>
    </xf>
    <xf numFmtId="164" fontId="4" fillId="2" borderId="11" xfId="0" applyNumberFormat="1"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164" fontId="3" fillId="3" borderId="11" xfId="5" applyNumberFormat="1" applyFont="1" applyFill="1" applyBorder="1" applyAlignment="1">
      <alignment horizontal="center" vertical="center" wrapText="1"/>
    </xf>
    <xf numFmtId="0" fontId="25" fillId="0" borderId="11" xfId="1" applyFont="1" applyBorder="1" applyAlignment="1">
      <alignment horizontal="center" vertical="center"/>
    </xf>
    <xf numFmtId="0" fontId="25" fillId="0" borderId="0" xfId="1" applyFont="1" applyAlignment="1">
      <alignment horizontal="center" vertical="center"/>
    </xf>
    <xf numFmtId="164" fontId="25" fillId="0" borderId="11" xfId="5" applyNumberFormat="1" applyFont="1" applyBorder="1" applyAlignment="1">
      <alignment horizontal="center" vertical="center"/>
    </xf>
    <xf numFmtId="164" fontId="4" fillId="2" borderId="11" xfId="5" applyNumberFormat="1" applyFont="1" applyFill="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1" xfId="0" applyFont="1" applyBorder="1" applyAlignment="1">
      <alignment vertical="center" wrapText="1"/>
    </xf>
    <xf numFmtId="0" fontId="4" fillId="0" borderId="11" xfId="0" applyFont="1" applyBorder="1" applyAlignment="1">
      <alignment vertical="center" wrapText="1"/>
    </xf>
    <xf numFmtId="164" fontId="4" fillId="0" borderId="11" xfId="0" applyNumberFormat="1" applyFont="1" applyBorder="1" applyAlignment="1">
      <alignment horizontal="center" vertical="center" wrapText="1"/>
    </xf>
    <xf numFmtId="0" fontId="4" fillId="2" borderId="11" xfId="0" applyFont="1" applyFill="1" applyBorder="1" applyAlignment="1">
      <alignment horizontal="left" vertical="center" wrapText="1"/>
    </xf>
    <xf numFmtId="164" fontId="25" fillId="0" borderId="11" xfId="5" applyNumberFormat="1" applyFont="1" applyFill="1" applyBorder="1" applyAlignment="1">
      <alignment horizontal="center" vertical="center"/>
    </xf>
    <xf numFmtId="14" fontId="4" fillId="0" borderId="11" xfId="0" applyNumberFormat="1" applyFont="1" applyBorder="1" applyAlignment="1">
      <alignment horizontal="center" vertical="center" wrapText="1"/>
    </xf>
    <xf numFmtId="0" fontId="26" fillId="0" borderId="14" xfId="0" applyFont="1" applyBorder="1" applyAlignment="1">
      <alignment horizontal="left" vertical="top"/>
    </xf>
    <xf numFmtId="0" fontId="0" fillId="0" borderId="0" xfId="0" applyAlignment="1">
      <alignment horizontal="center" vertical="center" wrapText="1"/>
    </xf>
    <xf numFmtId="0" fontId="0" fillId="3" borderId="17" xfId="0" applyFill="1" applyBorder="1" applyAlignment="1">
      <alignment horizontal="center" vertical="center" wrapText="1"/>
    </xf>
    <xf numFmtId="0" fontId="5" fillId="2" borderId="11" xfId="0" applyFont="1" applyFill="1" applyBorder="1" applyAlignment="1">
      <alignment horizontal="left" vertical="center" wrapText="1"/>
    </xf>
    <xf numFmtId="164" fontId="5" fillId="2" borderId="11" xfId="0" applyNumberFormat="1" applyFont="1" applyFill="1" applyBorder="1" applyAlignment="1">
      <alignment horizontal="center" vertical="center" wrapText="1"/>
    </xf>
    <xf numFmtId="0" fontId="4" fillId="5" borderId="11" xfId="0" applyFont="1" applyFill="1" applyBorder="1" applyAlignment="1">
      <alignment horizontal="center" vertical="center" wrapText="1"/>
    </xf>
    <xf numFmtId="0" fontId="5" fillId="2" borderId="11" xfId="0" applyFont="1" applyFill="1" applyBorder="1" applyAlignment="1">
      <alignment horizontal="left" vertical="center"/>
    </xf>
    <xf numFmtId="0" fontId="5" fillId="2" borderId="11" xfId="0" applyFont="1" applyFill="1" applyBorder="1" applyAlignment="1">
      <alignment vertical="center"/>
    </xf>
    <xf numFmtId="49" fontId="7" fillId="2" borderId="11" xfId="0" applyNumberFormat="1" applyFont="1" applyFill="1" applyBorder="1" applyAlignment="1">
      <alignment horizontal="left" vertical="center" wrapText="1"/>
    </xf>
    <xf numFmtId="164" fontId="5" fillId="0" borderId="11" xfId="0" applyNumberFormat="1" applyFont="1" applyBorder="1" applyAlignment="1">
      <alignment horizontal="center" vertical="center" wrapText="1"/>
    </xf>
    <xf numFmtId="49" fontId="6" fillId="2" borderId="11" xfId="0" applyNumberFormat="1" applyFont="1" applyFill="1" applyBorder="1" applyAlignment="1">
      <alignment horizontal="center" vertical="center" wrapText="1"/>
    </xf>
    <xf numFmtId="164" fontId="25" fillId="0" borderId="11" xfId="1" applyNumberFormat="1" applyFont="1" applyBorder="1" applyAlignment="1">
      <alignment horizontal="center" vertical="center"/>
    </xf>
    <xf numFmtId="164" fontId="25" fillId="0" borderId="0" xfId="5" applyNumberFormat="1" applyFont="1" applyBorder="1" applyAlignment="1">
      <alignment horizontal="center" vertical="center"/>
    </xf>
    <xf numFmtId="164" fontId="25" fillId="0" borderId="0" xfId="5" applyNumberFormat="1" applyFont="1" applyFill="1" applyBorder="1" applyAlignment="1">
      <alignment horizontal="center" vertical="center"/>
    </xf>
    <xf numFmtId="164" fontId="25" fillId="0" borderId="0" xfId="1" applyNumberFormat="1" applyFont="1" applyAlignment="1">
      <alignment horizontal="center" vertical="center"/>
    </xf>
    <xf numFmtId="164" fontId="3" fillId="3" borderId="23" xfId="5" applyNumberFormat="1" applyFont="1" applyFill="1" applyBorder="1" applyAlignment="1">
      <alignment horizontal="center" vertical="center" wrapText="1"/>
    </xf>
    <xf numFmtId="164" fontId="3" fillId="0" borderId="0" xfId="5" applyNumberFormat="1" applyFont="1" applyFill="1" applyBorder="1" applyAlignment="1">
      <alignment horizontal="center" vertical="center" wrapText="1"/>
    </xf>
    <xf numFmtId="0" fontId="10" fillId="3" borderId="9" xfId="1" applyFont="1" applyFill="1" applyBorder="1" applyAlignment="1">
      <alignment horizontal="center" vertical="center" wrapText="1"/>
    </xf>
    <xf numFmtId="0" fontId="1" fillId="3" borderId="10" xfId="1" applyFill="1" applyBorder="1" applyAlignment="1">
      <alignment horizontal="center" vertical="center" wrapText="1"/>
    </xf>
    <xf numFmtId="0" fontId="0" fillId="0" borderId="17" xfId="0" applyBorder="1" applyAlignment="1">
      <alignment horizontal="center" vertical="center" wrapText="1"/>
    </xf>
    <xf numFmtId="0" fontId="24" fillId="0" borderId="0" xfId="1" quotePrefix="1" applyFont="1" applyAlignment="1">
      <alignment horizontal="center" vertical="center" wrapText="1"/>
    </xf>
    <xf numFmtId="0" fontId="24" fillId="0" borderId="0" xfId="1" applyFont="1" applyAlignment="1">
      <alignment horizontal="center" vertical="center" wrapText="1"/>
    </xf>
    <xf numFmtId="0" fontId="0" fillId="0" borderId="0" xfId="0" applyAlignment="1">
      <alignment horizontal="center" vertical="center" wrapText="1"/>
    </xf>
    <xf numFmtId="0" fontId="24" fillId="3" borderId="9" xfId="1" quotePrefix="1" applyFont="1" applyFill="1" applyBorder="1" applyAlignment="1">
      <alignment horizontal="center" vertical="center" wrapText="1"/>
    </xf>
    <xf numFmtId="0" fontId="24" fillId="3" borderId="10" xfId="1" quotePrefix="1" applyFont="1" applyFill="1" applyBorder="1" applyAlignment="1">
      <alignment horizontal="center" vertical="center" wrapText="1"/>
    </xf>
    <xf numFmtId="0" fontId="24" fillId="3" borderId="10" xfId="1" applyFont="1" applyFill="1" applyBorder="1" applyAlignment="1">
      <alignment horizontal="center" vertical="center" wrapText="1"/>
    </xf>
    <xf numFmtId="0" fontId="0" fillId="3" borderId="10" xfId="0" applyFill="1" applyBorder="1" applyAlignment="1">
      <alignment horizontal="center" vertical="center" wrapText="1"/>
    </xf>
    <xf numFmtId="0" fontId="8" fillId="3" borderId="9" xfId="1" applyFont="1" applyFill="1" applyBorder="1" applyAlignment="1">
      <alignment horizontal="center" vertical="center" wrapText="1"/>
    </xf>
    <xf numFmtId="0" fontId="10" fillId="3" borderId="10" xfId="1" applyFont="1" applyFill="1" applyBorder="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3" fillId="0" borderId="0" xfId="0" quotePrefix="1" applyFont="1" applyAlignment="1">
      <alignment horizontal="center" vertical="center" wrapText="1"/>
    </xf>
    <xf numFmtId="0" fontId="13" fillId="4" borderId="18" xfId="0" quotePrefix="1" applyFont="1" applyFill="1" applyBorder="1" applyAlignment="1">
      <alignment horizontal="center" vertical="center" wrapText="1"/>
    </xf>
    <xf numFmtId="0" fontId="13" fillId="4" borderId="13" xfId="0" quotePrefix="1" applyFont="1" applyFill="1" applyBorder="1" applyAlignment="1">
      <alignment horizontal="center" vertical="center" wrapText="1"/>
    </xf>
    <xf numFmtId="0" fontId="13" fillId="4" borderId="19" xfId="0" quotePrefix="1" applyFont="1" applyFill="1" applyBorder="1" applyAlignment="1">
      <alignment horizontal="center" vertical="center" wrapText="1"/>
    </xf>
    <xf numFmtId="0" fontId="13" fillId="4" borderId="20" xfId="0" quotePrefix="1" applyFont="1" applyFill="1" applyBorder="1" applyAlignment="1">
      <alignment horizontal="center" vertical="center" wrapText="1"/>
    </xf>
    <xf numFmtId="0" fontId="13" fillId="4" borderId="1" xfId="0" quotePrefix="1" applyFont="1" applyFill="1" applyBorder="1" applyAlignment="1">
      <alignment horizontal="center" vertical="center" wrapText="1"/>
    </xf>
    <xf numFmtId="0" fontId="13" fillId="4" borderId="21" xfId="0" quotePrefix="1"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164" fontId="14" fillId="4" borderId="3" xfId="0" applyNumberFormat="1" applyFont="1" applyFill="1" applyBorder="1" applyAlignment="1">
      <alignment horizontal="center" vertical="center" wrapText="1"/>
    </xf>
    <xf numFmtId="164" fontId="14" fillId="4" borderId="4" xfId="0" applyNumberFormat="1"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164" fontId="15" fillId="0" borderId="3" xfId="0" applyNumberFormat="1" applyFont="1" applyFill="1" applyBorder="1" applyAlignment="1">
      <alignment horizontal="center" vertical="center" wrapText="1"/>
    </xf>
    <xf numFmtId="164" fontId="15" fillId="0" borderId="5" xfId="0" applyNumberFormat="1" applyFont="1" applyFill="1" applyBorder="1" applyAlignment="1">
      <alignment horizontal="center" wrapText="1"/>
    </xf>
    <xf numFmtId="164" fontId="16" fillId="0" borderId="5" xfId="0" applyNumberFormat="1" applyFont="1" applyFill="1" applyBorder="1" applyAlignment="1">
      <alignment horizontal="center" vertical="top" wrapText="1"/>
    </xf>
    <xf numFmtId="164" fontId="16" fillId="0" borderId="15" xfId="0" applyNumberFormat="1" applyFont="1" applyFill="1" applyBorder="1" applyAlignment="1">
      <alignment horizontal="center" vertical="top" wrapText="1"/>
    </xf>
    <xf numFmtId="164" fontId="16" fillId="0" borderId="16" xfId="0" applyNumberFormat="1" applyFont="1" applyFill="1" applyBorder="1" applyAlignment="1">
      <alignment horizontal="center" vertical="top" wrapText="1"/>
    </xf>
    <xf numFmtId="164" fontId="15" fillId="0" borderId="5" xfId="0" applyNumberFormat="1" applyFont="1" applyFill="1" applyBorder="1" applyAlignment="1">
      <alignment horizontal="right" vertical="center" shrinkToFit="1"/>
    </xf>
    <xf numFmtId="164" fontId="16" fillId="0" borderId="5" xfId="5" applyNumberFormat="1" applyFont="1" applyFill="1" applyBorder="1" applyAlignment="1">
      <alignment horizontal="center" vertical="top" wrapText="1"/>
    </xf>
    <xf numFmtId="164" fontId="16" fillId="0" borderId="22" xfId="0" applyNumberFormat="1" applyFont="1" applyFill="1" applyBorder="1" applyAlignment="1">
      <alignment horizontal="center" vertical="top" wrapText="1"/>
    </xf>
    <xf numFmtId="164" fontId="14" fillId="0" borderId="5" xfId="0" applyNumberFormat="1" applyFont="1" applyFill="1" applyBorder="1" applyAlignment="1">
      <alignment horizontal="left" vertical="top" wrapText="1" indent="1"/>
    </xf>
  </cellXfs>
  <cellStyles count="6">
    <cellStyle name="Millares 3" xfId="2" xr:uid="{00000000-0005-0000-0000-000000000000}"/>
    <cellStyle name="Millares 3 2" xfId="3" xr:uid="{5BB3416A-753B-40CB-AD7F-FAE19ACDCE6C}"/>
    <cellStyle name="Moneda" xfId="5" builtinId="4"/>
    <cellStyle name="Normal" xfId="0" builtinId="0"/>
    <cellStyle name="Normal 2" xfId="1" xr:uid="{00000000-0005-0000-0000-000002000000}"/>
    <cellStyle name="Normal 3" xfId="4" xr:uid="{561373B2-0DD4-45BC-95C8-F861D7583CB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B99FF-E1DC-4D8B-A9F3-0833E2BBD620}">
  <sheetPr>
    <tabColor rgb="FFFF0000"/>
  </sheetPr>
  <dimension ref="A1:I152"/>
  <sheetViews>
    <sheetView tabSelected="1" view="pageBreakPreview" topLeftCell="A3" zoomScale="70" zoomScaleNormal="100" zoomScaleSheetLayoutView="70" workbookViewId="0">
      <selection activeCell="A96" sqref="A96"/>
    </sheetView>
  </sheetViews>
  <sheetFormatPr baseColWidth="10" defaultRowHeight="15" x14ac:dyDescent="0.2"/>
  <cols>
    <col min="1" max="1" width="9.1640625" style="65" customWidth="1"/>
    <col min="2" max="2" width="21" style="65" customWidth="1"/>
    <col min="3" max="3" width="23.33203125" style="65" customWidth="1"/>
    <col min="4" max="4" width="30.33203125" style="65" customWidth="1"/>
    <col min="5" max="5" width="34.1640625" style="65" customWidth="1"/>
    <col min="6" max="6" width="43.1640625" style="65" customWidth="1"/>
    <col min="7" max="7" width="23" style="65" customWidth="1"/>
    <col min="8" max="9" width="23.1640625" style="94" customWidth="1"/>
    <col min="10" max="10" width="17.1640625" style="65" customWidth="1"/>
    <col min="11" max="257" width="12" style="65"/>
    <col min="258" max="258" width="9.1640625" style="65" customWidth="1"/>
    <col min="259" max="259" width="21" style="65" customWidth="1"/>
    <col min="260" max="260" width="23.33203125" style="65" customWidth="1"/>
    <col min="261" max="261" width="30.33203125" style="65" customWidth="1"/>
    <col min="262" max="262" width="34.1640625" style="65" customWidth="1"/>
    <col min="263" max="263" width="43.1640625" style="65" customWidth="1"/>
    <col min="264" max="264" width="23" style="65" customWidth="1"/>
    <col min="265" max="265" width="32.33203125" style="65" customWidth="1"/>
    <col min="266" max="266" width="17.1640625" style="65" customWidth="1"/>
    <col min="267" max="513" width="12" style="65"/>
    <col min="514" max="514" width="9.1640625" style="65" customWidth="1"/>
    <col min="515" max="515" width="21" style="65" customWidth="1"/>
    <col min="516" max="516" width="23.33203125" style="65" customWidth="1"/>
    <col min="517" max="517" width="30.33203125" style="65" customWidth="1"/>
    <col min="518" max="518" width="34.1640625" style="65" customWidth="1"/>
    <col min="519" max="519" width="43.1640625" style="65" customWidth="1"/>
    <col min="520" max="520" width="23" style="65" customWidth="1"/>
    <col min="521" max="521" width="32.33203125" style="65" customWidth="1"/>
    <col min="522" max="522" width="17.1640625" style="65" customWidth="1"/>
    <col min="523" max="769" width="12" style="65"/>
    <col min="770" max="770" width="9.1640625" style="65" customWidth="1"/>
    <col min="771" max="771" width="21" style="65" customWidth="1"/>
    <col min="772" max="772" width="23.33203125" style="65" customWidth="1"/>
    <col min="773" max="773" width="30.33203125" style="65" customWidth="1"/>
    <col min="774" max="774" width="34.1640625" style="65" customWidth="1"/>
    <col min="775" max="775" width="43.1640625" style="65" customWidth="1"/>
    <col min="776" max="776" width="23" style="65" customWidth="1"/>
    <col min="777" max="777" width="32.33203125" style="65" customWidth="1"/>
    <col min="778" max="778" width="17.1640625" style="65" customWidth="1"/>
    <col min="779" max="1025" width="12" style="65"/>
    <col min="1026" max="1026" width="9.1640625" style="65" customWidth="1"/>
    <col min="1027" max="1027" width="21" style="65" customWidth="1"/>
    <col min="1028" max="1028" width="23.33203125" style="65" customWidth="1"/>
    <col min="1029" max="1029" width="30.33203125" style="65" customWidth="1"/>
    <col min="1030" max="1030" width="34.1640625" style="65" customWidth="1"/>
    <col min="1031" max="1031" width="43.1640625" style="65" customWidth="1"/>
    <col min="1032" max="1032" width="23" style="65" customWidth="1"/>
    <col min="1033" max="1033" width="32.33203125" style="65" customWidth="1"/>
    <col min="1034" max="1034" width="17.1640625" style="65" customWidth="1"/>
    <col min="1035" max="1281" width="12" style="65"/>
    <col min="1282" max="1282" width="9.1640625" style="65" customWidth="1"/>
    <col min="1283" max="1283" width="21" style="65" customWidth="1"/>
    <col min="1284" max="1284" width="23.33203125" style="65" customWidth="1"/>
    <col min="1285" max="1285" width="30.33203125" style="65" customWidth="1"/>
    <col min="1286" max="1286" width="34.1640625" style="65" customWidth="1"/>
    <col min="1287" max="1287" width="43.1640625" style="65" customWidth="1"/>
    <col min="1288" max="1288" width="23" style="65" customWidth="1"/>
    <col min="1289" max="1289" width="32.33203125" style="65" customWidth="1"/>
    <col min="1290" max="1290" width="17.1640625" style="65" customWidth="1"/>
    <col min="1291" max="1537" width="12" style="65"/>
    <col min="1538" max="1538" width="9.1640625" style="65" customWidth="1"/>
    <col min="1539" max="1539" width="21" style="65" customWidth="1"/>
    <col min="1540" max="1540" width="23.33203125" style="65" customWidth="1"/>
    <col min="1541" max="1541" width="30.33203125" style="65" customWidth="1"/>
    <col min="1542" max="1542" width="34.1640625" style="65" customWidth="1"/>
    <col min="1543" max="1543" width="43.1640625" style="65" customWidth="1"/>
    <col min="1544" max="1544" width="23" style="65" customWidth="1"/>
    <col min="1545" max="1545" width="32.33203125" style="65" customWidth="1"/>
    <col min="1546" max="1546" width="17.1640625" style="65" customWidth="1"/>
    <col min="1547" max="1793" width="12" style="65"/>
    <col min="1794" max="1794" width="9.1640625" style="65" customWidth="1"/>
    <col min="1795" max="1795" width="21" style="65" customWidth="1"/>
    <col min="1796" max="1796" width="23.33203125" style="65" customWidth="1"/>
    <col min="1797" max="1797" width="30.33203125" style="65" customWidth="1"/>
    <col min="1798" max="1798" width="34.1640625" style="65" customWidth="1"/>
    <col min="1799" max="1799" width="43.1640625" style="65" customWidth="1"/>
    <col min="1800" max="1800" width="23" style="65" customWidth="1"/>
    <col min="1801" max="1801" width="32.33203125" style="65" customWidth="1"/>
    <col min="1802" max="1802" width="17.1640625" style="65" customWidth="1"/>
    <col min="1803" max="2049" width="12" style="65"/>
    <col min="2050" max="2050" width="9.1640625" style="65" customWidth="1"/>
    <col min="2051" max="2051" width="21" style="65" customWidth="1"/>
    <col min="2052" max="2052" width="23.33203125" style="65" customWidth="1"/>
    <col min="2053" max="2053" width="30.33203125" style="65" customWidth="1"/>
    <col min="2054" max="2054" width="34.1640625" style="65" customWidth="1"/>
    <col min="2055" max="2055" width="43.1640625" style="65" customWidth="1"/>
    <col min="2056" max="2056" width="23" style="65" customWidth="1"/>
    <col min="2057" max="2057" width="32.33203125" style="65" customWidth="1"/>
    <col min="2058" max="2058" width="17.1640625" style="65" customWidth="1"/>
    <col min="2059" max="2305" width="12" style="65"/>
    <col min="2306" max="2306" width="9.1640625" style="65" customWidth="1"/>
    <col min="2307" max="2307" width="21" style="65" customWidth="1"/>
    <col min="2308" max="2308" width="23.33203125" style="65" customWidth="1"/>
    <col min="2309" max="2309" width="30.33203125" style="65" customWidth="1"/>
    <col min="2310" max="2310" width="34.1640625" style="65" customWidth="1"/>
    <col min="2311" max="2311" width="43.1640625" style="65" customWidth="1"/>
    <col min="2312" max="2312" width="23" style="65" customWidth="1"/>
    <col min="2313" max="2313" width="32.33203125" style="65" customWidth="1"/>
    <col min="2314" max="2314" width="17.1640625" style="65" customWidth="1"/>
    <col min="2315" max="2561" width="12" style="65"/>
    <col min="2562" max="2562" width="9.1640625" style="65" customWidth="1"/>
    <col min="2563" max="2563" width="21" style="65" customWidth="1"/>
    <col min="2564" max="2564" width="23.33203125" style="65" customWidth="1"/>
    <col min="2565" max="2565" width="30.33203125" style="65" customWidth="1"/>
    <col min="2566" max="2566" width="34.1640625" style="65" customWidth="1"/>
    <col min="2567" max="2567" width="43.1640625" style="65" customWidth="1"/>
    <col min="2568" max="2568" width="23" style="65" customWidth="1"/>
    <col min="2569" max="2569" width="32.33203125" style="65" customWidth="1"/>
    <col min="2570" max="2570" width="17.1640625" style="65" customWidth="1"/>
    <col min="2571" max="2817" width="12" style="65"/>
    <col min="2818" max="2818" width="9.1640625" style="65" customWidth="1"/>
    <col min="2819" max="2819" width="21" style="65" customWidth="1"/>
    <col min="2820" max="2820" width="23.33203125" style="65" customWidth="1"/>
    <col min="2821" max="2821" width="30.33203125" style="65" customWidth="1"/>
    <col min="2822" max="2822" width="34.1640625" style="65" customWidth="1"/>
    <col min="2823" max="2823" width="43.1640625" style="65" customWidth="1"/>
    <col min="2824" max="2824" width="23" style="65" customWidth="1"/>
    <col min="2825" max="2825" width="32.33203125" style="65" customWidth="1"/>
    <col min="2826" max="2826" width="17.1640625" style="65" customWidth="1"/>
    <col min="2827" max="3073" width="12" style="65"/>
    <col min="3074" max="3074" width="9.1640625" style="65" customWidth="1"/>
    <col min="3075" max="3075" width="21" style="65" customWidth="1"/>
    <col min="3076" max="3076" width="23.33203125" style="65" customWidth="1"/>
    <col min="3077" max="3077" width="30.33203125" style="65" customWidth="1"/>
    <col min="3078" max="3078" width="34.1640625" style="65" customWidth="1"/>
    <col min="3079" max="3079" width="43.1640625" style="65" customWidth="1"/>
    <col min="3080" max="3080" width="23" style="65" customWidth="1"/>
    <col min="3081" max="3081" width="32.33203125" style="65" customWidth="1"/>
    <col min="3082" max="3082" width="17.1640625" style="65" customWidth="1"/>
    <col min="3083" max="3329" width="12" style="65"/>
    <col min="3330" max="3330" width="9.1640625" style="65" customWidth="1"/>
    <col min="3331" max="3331" width="21" style="65" customWidth="1"/>
    <col min="3332" max="3332" width="23.33203125" style="65" customWidth="1"/>
    <col min="3333" max="3333" width="30.33203125" style="65" customWidth="1"/>
    <col min="3334" max="3334" width="34.1640625" style="65" customWidth="1"/>
    <col min="3335" max="3335" width="43.1640625" style="65" customWidth="1"/>
    <col min="3336" max="3336" width="23" style="65" customWidth="1"/>
    <col min="3337" max="3337" width="32.33203125" style="65" customWidth="1"/>
    <col min="3338" max="3338" width="17.1640625" style="65" customWidth="1"/>
    <col min="3339" max="3585" width="12" style="65"/>
    <col min="3586" max="3586" width="9.1640625" style="65" customWidth="1"/>
    <col min="3587" max="3587" width="21" style="65" customWidth="1"/>
    <col min="3588" max="3588" width="23.33203125" style="65" customWidth="1"/>
    <col min="3589" max="3589" width="30.33203125" style="65" customWidth="1"/>
    <col min="3590" max="3590" width="34.1640625" style="65" customWidth="1"/>
    <col min="3591" max="3591" width="43.1640625" style="65" customWidth="1"/>
    <col min="3592" max="3592" width="23" style="65" customWidth="1"/>
    <col min="3593" max="3593" width="32.33203125" style="65" customWidth="1"/>
    <col min="3594" max="3594" width="17.1640625" style="65" customWidth="1"/>
    <col min="3595" max="3841" width="12" style="65"/>
    <col min="3842" max="3842" width="9.1640625" style="65" customWidth="1"/>
    <col min="3843" max="3843" width="21" style="65" customWidth="1"/>
    <col min="3844" max="3844" width="23.33203125" style="65" customWidth="1"/>
    <col min="3845" max="3845" width="30.33203125" style="65" customWidth="1"/>
    <col min="3846" max="3846" width="34.1640625" style="65" customWidth="1"/>
    <col min="3847" max="3847" width="43.1640625" style="65" customWidth="1"/>
    <col min="3848" max="3848" width="23" style="65" customWidth="1"/>
    <col min="3849" max="3849" width="32.33203125" style="65" customWidth="1"/>
    <col min="3850" max="3850" width="17.1640625" style="65" customWidth="1"/>
    <col min="3851" max="4097" width="12" style="65"/>
    <col min="4098" max="4098" width="9.1640625" style="65" customWidth="1"/>
    <col min="4099" max="4099" width="21" style="65" customWidth="1"/>
    <col min="4100" max="4100" width="23.33203125" style="65" customWidth="1"/>
    <col min="4101" max="4101" width="30.33203125" style="65" customWidth="1"/>
    <col min="4102" max="4102" width="34.1640625" style="65" customWidth="1"/>
    <col min="4103" max="4103" width="43.1640625" style="65" customWidth="1"/>
    <col min="4104" max="4104" width="23" style="65" customWidth="1"/>
    <col min="4105" max="4105" width="32.33203125" style="65" customWidth="1"/>
    <col min="4106" max="4106" width="17.1640625" style="65" customWidth="1"/>
    <col min="4107" max="4353" width="12" style="65"/>
    <col min="4354" max="4354" width="9.1640625" style="65" customWidth="1"/>
    <col min="4355" max="4355" width="21" style="65" customWidth="1"/>
    <col min="4356" max="4356" width="23.33203125" style="65" customWidth="1"/>
    <col min="4357" max="4357" width="30.33203125" style="65" customWidth="1"/>
    <col min="4358" max="4358" width="34.1640625" style="65" customWidth="1"/>
    <col min="4359" max="4359" width="43.1640625" style="65" customWidth="1"/>
    <col min="4360" max="4360" width="23" style="65" customWidth="1"/>
    <col min="4361" max="4361" width="32.33203125" style="65" customWidth="1"/>
    <col min="4362" max="4362" width="17.1640625" style="65" customWidth="1"/>
    <col min="4363" max="4609" width="12" style="65"/>
    <col min="4610" max="4610" width="9.1640625" style="65" customWidth="1"/>
    <col min="4611" max="4611" width="21" style="65" customWidth="1"/>
    <col min="4612" max="4612" width="23.33203125" style="65" customWidth="1"/>
    <col min="4613" max="4613" width="30.33203125" style="65" customWidth="1"/>
    <col min="4614" max="4614" width="34.1640625" style="65" customWidth="1"/>
    <col min="4615" max="4615" width="43.1640625" style="65" customWidth="1"/>
    <col min="4616" max="4616" width="23" style="65" customWidth="1"/>
    <col min="4617" max="4617" width="32.33203125" style="65" customWidth="1"/>
    <col min="4618" max="4618" width="17.1640625" style="65" customWidth="1"/>
    <col min="4619" max="4865" width="12" style="65"/>
    <col min="4866" max="4866" width="9.1640625" style="65" customWidth="1"/>
    <col min="4867" max="4867" width="21" style="65" customWidth="1"/>
    <col min="4868" max="4868" width="23.33203125" style="65" customWidth="1"/>
    <col min="4869" max="4869" width="30.33203125" style="65" customWidth="1"/>
    <col min="4870" max="4870" width="34.1640625" style="65" customWidth="1"/>
    <col min="4871" max="4871" width="43.1640625" style="65" customWidth="1"/>
    <col min="4872" max="4872" width="23" style="65" customWidth="1"/>
    <col min="4873" max="4873" width="32.33203125" style="65" customWidth="1"/>
    <col min="4874" max="4874" width="17.1640625" style="65" customWidth="1"/>
    <col min="4875" max="5121" width="12" style="65"/>
    <col min="5122" max="5122" width="9.1640625" style="65" customWidth="1"/>
    <col min="5123" max="5123" width="21" style="65" customWidth="1"/>
    <col min="5124" max="5124" width="23.33203125" style="65" customWidth="1"/>
    <col min="5125" max="5125" width="30.33203125" style="65" customWidth="1"/>
    <col min="5126" max="5126" width="34.1640625" style="65" customWidth="1"/>
    <col min="5127" max="5127" width="43.1640625" style="65" customWidth="1"/>
    <col min="5128" max="5128" width="23" style="65" customWidth="1"/>
    <col min="5129" max="5129" width="32.33203125" style="65" customWidth="1"/>
    <col min="5130" max="5130" width="17.1640625" style="65" customWidth="1"/>
    <col min="5131" max="5377" width="12" style="65"/>
    <col min="5378" max="5378" width="9.1640625" style="65" customWidth="1"/>
    <col min="5379" max="5379" width="21" style="65" customWidth="1"/>
    <col min="5380" max="5380" width="23.33203125" style="65" customWidth="1"/>
    <col min="5381" max="5381" width="30.33203125" style="65" customWidth="1"/>
    <col min="5382" max="5382" width="34.1640625" style="65" customWidth="1"/>
    <col min="5383" max="5383" width="43.1640625" style="65" customWidth="1"/>
    <col min="5384" max="5384" width="23" style="65" customWidth="1"/>
    <col min="5385" max="5385" width="32.33203125" style="65" customWidth="1"/>
    <col min="5386" max="5386" width="17.1640625" style="65" customWidth="1"/>
    <col min="5387" max="5633" width="12" style="65"/>
    <col min="5634" max="5634" width="9.1640625" style="65" customWidth="1"/>
    <col min="5635" max="5635" width="21" style="65" customWidth="1"/>
    <col min="5636" max="5636" width="23.33203125" style="65" customWidth="1"/>
    <col min="5637" max="5637" width="30.33203125" style="65" customWidth="1"/>
    <col min="5638" max="5638" width="34.1640625" style="65" customWidth="1"/>
    <col min="5639" max="5639" width="43.1640625" style="65" customWidth="1"/>
    <col min="5640" max="5640" width="23" style="65" customWidth="1"/>
    <col min="5641" max="5641" width="32.33203125" style="65" customWidth="1"/>
    <col min="5642" max="5642" width="17.1640625" style="65" customWidth="1"/>
    <col min="5643" max="5889" width="12" style="65"/>
    <col min="5890" max="5890" width="9.1640625" style="65" customWidth="1"/>
    <col min="5891" max="5891" width="21" style="65" customWidth="1"/>
    <col min="5892" max="5892" width="23.33203125" style="65" customWidth="1"/>
    <col min="5893" max="5893" width="30.33203125" style="65" customWidth="1"/>
    <col min="5894" max="5894" width="34.1640625" style="65" customWidth="1"/>
    <col min="5895" max="5895" width="43.1640625" style="65" customWidth="1"/>
    <col min="5896" max="5896" width="23" style="65" customWidth="1"/>
    <col min="5897" max="5897" width="32.33203125" style="65" customWidth="1"/>
    <col min="5898" max="5898" width="17.1640625" style="65" customWidth="1"/>
    <col min="5899" max="6145" width="12" style="65"/>
    <col min="6146" max="6146" width="9.1640625" style="65" customWidth="1"/>
    <col min="6147" max="6147" width="21" style="65" customWidth="1"/>
    <col min="6148" max="6148" width="23.33203125" style="65" customWidth="1"/>
    <col min="6149" max="6149" width="30.33203125" style="65" customWidth="1"/>
    <col min="6150" max="6150" width="34.1640625" style="65" customWidth="1"/>
    <col min="6151" max="6151" width="43.1640625" style="65" customWidth="1"/>
    <col min="6152" max="6152" width="23" style="65" customWidth="1"/>
    <col min="6153" max="6153" width="32.33203125" style="65" customWidth="1"/>
    <col min="6154" max="6154" width="17.1640625" style="65" customWidth="1"/>
    <col min="6155" max="6401" width="12" style="65"/>
    <col min="6402" max="6402" width="9.1640625" style="65" customWidth="1"/>
    <col min="6403" max="6403" width="21" style="65" customWidth="1"/>
    <col min="6404" max="6404" width="23.33203125" style="65" customWidth="1"/>
    <col min="6405" max="6405" width="30.33203125" style="65" customWidth="1"/>
    <col min="6406" max="6406" width="34.1640625" style="65" customWidth="1"/>
    <col min="6407" max="6407" width="43.1640625" style="65" customWidth="1"/>
    <col min="6408" max="6408" width="23" style="65" customWidth="1"/>
    <col min="6409" max="6409" width="32.33203125" style="65" customWidth="1"/>
    <col min="6410" max="6410" width="17.1640625" style="65" customWidth="1"/>
    <col min="6411" max="6657" width="12" style="65"/>
    <col min="6658" max="6658" width="9.1640625" style="65" customWidth="1"/>
    <col min="6659" max="6659" width="21" style="65" customWidth="1"/>
    <col min="6660" max="6660" width="23.33203125" style="65" customWidth="1"/>
    <col min="6661" max="6661" width="30.33203125" style="65" customWidth="1"/>
    <col min="6662" max="6662" width="34.1640625" style="65" customWidth="1"/>
    <col min="6663" max="6663" width="43.1640625" style="65" customWidth="1"/>
    <col min="6664" max="6664" width="23" style="65" customWidth="1"/>
    <col min="6665" max="6665" width="32.33203125" style="65" customWidth="1"/>
    <col min="6666" max="6666" width="17.1640625" style="65" customWidth="1"/>
    <col min="6667" max="6913" width="12" style="65"/>
    <col min="6914" max="6914" width="9.1640625" style="65" customWidth="1"/>
    <col min="6915" max="6915" width="21" style="65" customWidth="1"/>
    <col min="6916" max="6916" width="23.33203125" style="65" customWidth="1"/>
    <col min="6917" max="6917" width="30.33203125" style="65" customWidth="1"/>
    <col min="6918" max="6918" width="34.1640625" style="65" customWidth="1"/>
    <col min="6919" max="6919" width="43.1640625" style="65" customWidth="1"/>
    <col min="6920" max="6920" width="23" style="65" customWidth="1"/>
    <col min="6921" max="6921" width="32.33203125" style="65" customWidth="1"/>
    <col min="6922" max="6922" width="17.1640625" style="65" customWidth="1"/>
    <col min="6923" max="7169" width="12" style="65"/>
    <col min="7170" max="7170" width="9.1640625" style="65" customWidth="1"/>
    <col min="7171" max="7171" width="21" style="65" customWidth="1"/>
    <col min="7172" max="7172" width="23.33203125" style="65" customWidth="1"/>
    <col min="7173" max="7173" width="30.33203125" style="65" customWidth="1"/>
    <col min="7174" max="7174" width="34.1640625" style="65" customWidth="1"/>
    <col min="7175" max="7175" width="43.1640625" style="65" customWidth="1"/>
    <col min="7176" max="7176" width="23" style="65" customWidth="1"/>
    <col min="7177" max="7177" width="32.33203125" style="65" customWidth="1"/>
    <col min="7178" max="7178" width="17.1640625" style="65" customWidth="1"/>
    <col min="7179" max="7425" width="12" style="65"/>
    <col min="7426" max="7426" width="9.1640625" style="65" customWidth="1"/>
    <col min="7427" max="7427" width="21" style="65" customWidth="1"/>
    <col min="7428" max="7428" width="23.33203125" style="65" customWidth="1"/>
    <col min="7429" max="7429" width="30.33203125" style="65" customWidth="1"/>
    <col min="7430" max="7430" width="34.1640625" style="65" customWidth="1"/>
    <col min="7431" max="7431" width="43.1640625" style="65" customWidth="1"/>
    <col min="7432" max="7432" width="23" style="65" customWidth="1"/>
    <col min="7433" max="7433" width="32.33203125" style="65" customWidth="1"/>
    <col min="7434" max="7434" width="17.1640625" style="65" customWidth="1"/>
    <col min="7435" max="7681" width="12" style="65"/>
    <col min="7682" max="7682" width="9.1640625" style="65" customWidth="1"/>
    <col min="7683" max="7683" width="21" style="65" customWidth="1"/>
    <col min="7684" max="7684" width="23.33203125" style="65" customWidth="1"/>
    <col min="7685" max="7685" width="30.33203125" style="65" customWidth="1"/>
    <col min="7686" max="7686" width="34.1640625" style="65" customWidth="1"/>
    <col min="7687" max="7687" width="43.1640625" style="65" customWidth="1"/>
    <col min="7688" max="7688" width="23" style="65" customWidth="1"/>
    <col min="7689" max="7689" width="32.33203125" style="65" customWidth="1"/>
    <col min="7690" max="7690" width="17.1640625" style="65" customWidth="1"/>
    <col min="7691" max="7937" width="12" style="65"/>
    <col min="7938" max="7938" width="9.1640625" style="65" customWidth="1"/>
    <col min="7939" max="7939" width="21" style="65" customWidth="1"/>
    <col min="7940" max="7940" width="23.33203125" style="65" customWidth="1"/>
    <col min="7941" max="7941" width="30.33203125" style="65" customWidth="1"/>
    <col min="7942" max="7942" width="34.1640625" style="65" customWidth="1"/>
    <col min="7943" max="7943" width="43.1640625" style="65" customWidth="1"/>
    <col min="7944" max="7944" width="23" style="65" customWidth="1"/>
    <col min="7945" max="7945" width="32.33203125" style="65" customWidth="1"/>
    <col min="7946" max="7946" width="17.1640625" style="65" customWidth="1"/>
    <col min="7947" max="8193" width="12" style="65"/>
    <col min="8194" max="8194" width="9.1640625" style="65" customWidth="1"/>
    <col min="8195" max="8195" width="21" style="65" customWidth="1"/>
    <col min="8196" max="8196" width="23.33203125" style="65" customWidth="1"/>
    <col min="8197" max="8197" width="30.33203125" style="65" customWidth="1"/>
    <col min="8198" max="8198" width="34.1640625" style="65" customWidth="1"/>
    <col min="8199" max="8199" width="43.1640625" style="65" customWidth="1"/>
    <col min="8200" max="8200" width="23" style="65" customWidth="1"/>
    <col min="8201" max="8201" width="32.33203125" style="65" customWidth="1"/>
    <col min="8202" max="8202" width="17.1640625" style="65" customWidth="1"/>
    <col min="8203" max="8449" width="12" style="65"/>
    <col min="8450" max="8450" width="9.1640625" style="65" customWidth="1"/>
    <col min="8451" max="8451" width="21" style="65" customWidth="1"/>
    <col min="8452" max="8452" width="23.33203125" style="65" customWidth="1"/>
    <col min="8453" max="8453" width="30.33203125" style="65" customWidth="1"/>
    <col min="8454" max="8454" width="34.1640625" style="65" customWidth="1"/>
    <col min="8455" max="8455" width="43.1640625" style="65" customWidth="1"/>
    <col min="8456" max="8456" width="23" style="65" customWidth="1"/>
    <col min="8457" max="8457" width="32.33203125" style="65" customWidth="1"/>
    <col min="8458" max="8458" width="17.1640625" style="65" customWidth="1"/>
    <col min="8459" max="8705" width="12" style="65"/>
    <col min="8706" max="8706" width="9.1640625" style="65" customWidth="1"/>
    <col min="8707" max="8707" width="21" style="65" customWidth="1"/>
    <col min="8708" max="8708" width="23.33203125" style="65" customWidth="1"/>
    <col min="8709" max="8709" width="30.33203125" style="65" customWidth="1"/>
    <col min="8710" max="8710" width="34.1640625" style="65" customWidth="1"/>
    <col min="8711" max="8711" width="43.1640625" style="65" customWidth="1"/>
    <col min="8712" max="8712" width="23" style="65" customWidth="1"/>
    <col min="8713" max="8713" width="32.33203125" style="65" customWidth="1"/>
    <col min="8714" max="8714" width="17.1640625" style="65" customWidth="1"/>
    <col min="8715" max="8961" width="12" style="65"/>
    <col min="8962" max="8962" width="9.1640625" style="65" customWidth="1"/>
    <col min="8963" max="8963" width="21" style="65" customWidth="1"/>
    <col min="8964" max="8964" width="23.33203125" style="65" customWidth="1"/>
    <col min="8965" max="8965" width="30.33203125" style="65" customWidth="1"/>
    <col min="8966" max="8966" width="34.1640625" style="65" customWidth="1"/>
    <col min="8967" max="8967" width="43.1640625" style="65" customWidth="1"/>
    <col min="8968" max="8968" width="23" style="65" customWidth="1"/>
    <col min="8969" max="8969" width="32.33203125" style="65" customWidth="1"/>
    <col min="8970" max="8970" width="17.1640625" style="65" customWidth="1"/>
    <col min="8971" max="9217" width="12" style="65"/>
    <col min="9218" max="9218" width="9.1640625" style="65" customWidth="1"/>
    <col min="9219" max="9219" width="21" style="65" customWidth="1"/>
    <col min="9220" max="9220" width="23.33203125" style="65" customWidth="1"/>
    <col min="9221" max="9221" width="30.33203125" style="65" customWidth="1"/>
    <col min="9222" max="9222" width="34.1640625" style="65" customWidth="1"/>
    <col min="9223" max="9223" width="43.1640625" style="65" customWidth="1"/>
    <col min="9224" max="9224" width="23" style="65" customWidth="1"/>
    <col min="9225" max="9225" width="32.33203125" style="65" customWidth="1"/>
    <col min="9226" max="9226" width="17.1640625" style="65" customWidth="1"/>
    <col min="9227" max="9473" width="12" style="65"/>
    <col min="9474" max="9474" width="9.1640625" style="65" customWidth="1"/>
    <col min="9475" max="9475" width="21" style="65" customWidth="1"/>
    <col min="9476" max="9476" width="23.33203125" style="65" customWidth="1"/>
    <col min="9477" max="9477" width="30.33203125" style="65" customWidth="1"/>
    <col min="9478" max="9478" width="34.1640625" style="65" customWidth="1"/>
    <col min="9479" max="9479" width="43.1640625" style="65" customWidth="1"/>
    <col min="9480" max="9480" width="23" style="65" customWidth="1"/>
    <col min="9481" max="9481" width="32.33203125" style="65" customWidth="1"/>
    <col min="9482" max="9482" width="17.1640625" style="65" customWidth="1"/>
    <col min="9483" max="9729" width="12" style="65"/>
    <col min="9730" max="9730" width="9.1640625" style="65" customWidth="1"/>
    <col min="9731" max="9731" width="21" style="65" customWidth="1"/>
    <col min="9732" max="9732" width="23.33203125" style="65" customWidth="1"/>
    <col min="9733" max="9733" width="30.33203125" style="65" customWidth="1"/>
    <col min="9734" max="9734" width="34.1640625" style="65" customWidth="1"/>
    <col min="9735" max="9735" width="43.1640625" style="65" customWidth="1"/>
    <col min="9736" max="9736" width="23" style="65" customWidth="1"/>
    <col min="9737" max="9737" width="32.33203125" style="65" customWidth="1"/>
    <col min="9738" max="9738" width="17.1640625" style="65" customWidth="1"/>
    <col min="9739" max="9985" width="12" style="65"/>
    <col min="9986" max="9986" width="9.1640625" style="65" customWidth="1"/>
    <col min="9987" max="9987" width="21" style="65" customWidth="1"/>
    <col min="9988" max="9988" width="23.33203125" style="65" customWidth="1"/>
    <col min="9989" max="9989" width="30.33203125" style="65" customWidth="1"/>
    <col min="9990" max="9990" width="34.1640625" style="65" customWidth="1"/>
    <col min="9991" max="9991" width="43.1640625" style="65" customWidth="1"/>
    <col min="9992" max="9992" width="23" style="65" customWidth="1"/>
    <col min="9993" max="9993" width="32.33203125" style="65" customWidth="1"/>
    <col min="9994" max="9994" width="17.1640625" style="65" customWidth="1"/>
    <col min="9995" max="10241" width="12" style="65"/>
    <col min="10242" max="10242" width="9.1640625" style="65" customWidth="1"/>
    <col min="10243" max="10243" width="21" style="65" customWidth="1"/>
    <col min="10244" max="10244" width="23.33203125" style="65" customWidth="1"/>
    <col min="10245" max="10245" width="30.33203125" style="65" customWidth="1"/>
    <col min="10246" max="10246" width="34.1640625" style="65" customWidth="1"/>
    <col min="10247" max="10247" width="43.1640625" style="65" customWidth="1"/>
    <col min="10248" max="10248" width="23" style="65" customWidth="1"/>
    <col min="10249" max="10249" width="32.33203125" style="65" customWidth="1"/>
    <col min="10250" max="10250" width="17.1640625" style="65" customWidth="1"/>
    <col min="10251" max="10497" width="12" style="65"/>
    <col min="10498" max="10498" width="9.1640625" style="65" customWidth="1"/>
    <col min="10499" max="10499" width="21" style="65" customWidth="1"/>
    <col min="10500" max="10500" width="23.33203125" style="65" customWidth="1"/>
    <col min="10501" max="10501" width="30.33203125" style="65" customWidth="1"/>
    <col min="10502" max="10502" width="34.1640625" style="65" customWidth="1"/>
    <col min="10503" max="10503" width="43.1640625" style="65" customWidth="1"/>
    <col min="10504" max="10504" width="23" style="65" customWidth="1"/>
    <col min="10505" max="10505" width="32.33203125" style="65" customWidth="1"/>
    <col min="10506" max="10506" width="17.1640625" style="65" customWidth="1"/>
    <col min="10507" max="10753" width="12" style="65"/>
    <col min="10754" max="10754" width="9.1640625" style="65" customWidth="1"/>
    <col min="10755" max="10755" width="21" style="65" customWidth="1"/>
    <col min="10756" max="10756" width="23.33203125" style="65" customWidth="1"/>
    <col min="10757" max="10757" width="30.33203125" style="65" customWidth="1"/>
    <col min="10758" max="10758" width="34.1640625" style="65" customWidth="1"/>
    <col min="10759" max="10759" width="43.1640625" style="65" customWidth="1"/>
    <col min="10760" max="10760" width="23" style="65" customWidth="1"/>
    <col min="10761" max="10761" width="32.33203125" style="65" customWidth="1"/>
    <col min="10762" max="10762" width="17.1640625" style="65" customWidth="1"/>
    <col min="10763" max="11009" width="12" style="65"/>
    <col min="11010" max="11010" width="9.1640625" style="65" customWidth="1"/>
    <col min="11011" max="11011" width="21" style="65" customWidth="1"/>
    <col min="11012" max="11012" width="23.33203125" style="65" customWidth="1"/>
    <col min="11013" max="11013" width="30.33203125" style="65" customWidth="1"/>
    <col min="11014" max="11014" width="34.1640625" style="65" customWidth="1"/>
    <col min="11015" max="11015" width="43.1640625" style="65" customWidth="1"/>
    <col min="11016" max="11016" width="23" style="65" customWidth="1"/>
    <col min="11017" max="11017" width="32.33203125" style="65" customWidth="1"/>
    <col min="11018" max="11018" width="17.1640625" style="65" customWidth="1"/>
    <col min="11019" max="11265" width="12" style="65"/>
    <col min="11266" max="11266" width="9.1640625" style="65" customWidth="1"/>
    <col min="11267" max="11267" width="21" style="65" customWidth="1"/>
    <col min="11268" max="11268" width="23.33203125" style="65" customWidth="1"/>
    <col min="11269" max="11269" width="30.33203125" style="65" customWidth="1"/>
    <col min="11270" max="11270" width="34.1640625" style="65" customWidth="1"/>
    <col min="11271" max="11271" width="43.1640625" style="65" customWidth="1"/>
    <col min="11272" max="11272" width="23" style="65" customWidth="1"/>
    <col min="11273" max="11273" width="32.33203125" style="65" customWidth="1"/>
    <col min="11274" max="11274" width="17.1640625" style="65" customWidth="1"/>
    <col min="11275" max="11521" width="12" style="65"/>
    <col min="11522" max="11522" width="9.1640625" style="65" customWidth="1"/>
    <col min="11523" max="11523" width="21" style="65" customWidth="1"/>
    <col min="11524" max="11524" width="23.33203125" style="65" customWidth="1"/>
    <col min="11525" max="11525" width="30.33203125" style="65" customWidth="1"/>
    <col min="11526" max="11526" width="34.1640625" style="65" customWidth="1"/>
    <col min="11527" max="11527" width="43.1640625" style="65" customWidth="1"/>
    <col min="11528" max="11528" width="23" style="65" customWidth="1"/>
    <col min="11529" max="11529" width="32.33203125" style="65" customWidth="1"/>
    <col min="11530" max="11530" width="17.1640625" style="65" customWidth="1"/>
    <col min="11531" max="11777" width="12" style="65"/>
    <col min="11778" max="11778" width="9.1640625" style="65" customWidth="1"/>
    <col min="11779" max="11779" width="21" style="65" customWidth="1"/>
    <col min="11780" max="11780" width="23.33203125" style="65" customWidth="1"/>
    <col min="11781" max="11781" width="30.33203125" style="65" customWidth="1"/>
    <col min="11782" max="11782" width="34.1640625" style="65" customWidth="1"/>
    <col min="11783" max="11783" width="43.1640625" style="65" customWidth="1"/>
    <col min="11784" max="11784" width="23" style="65" customWidth="1"/>
    <col min="11785" max="11785" width="32.33203125" style="65" customWidth="1"/>
    <col min="11786" max="11786" width="17.1640625" style="65" customWidth="1"/>
    <col min="11787" max="12033" width="12" style="65"/>
    <col min="12034" max="12034" width="9.1640625" style="65" customWidth="1"/>
    <col min="12035" max="12035" width="21" style="65" customWidth="1"/>
    <col min="12036" max="12036" width="23.33203125" style="65" customWidth="1"/>
    <col min="12037" max="12037" width="30.33203125" style="65" customWidth="1"/>
    <col min="12038" max="12038" width="34.1640625" style="65" customWidth="1"/>
    <col min="12039" max="12039" width="43.1640625" style="65" customWidth="1"/>
    <col min="12040" max="12040" width="23" style="65" customWidth="1"/>
    <col min="12041" max="12041" width="32.33203125" style="65" customWidth="1"/>
    <col min="12042" max="12042" width="17.1640625" style="65" customWidth="1"/>
    <col min="12043" max="12289" width="12" style="65"/>
    <col min="12290" max="12290" width="9.1640625" style="65" customWidth="1"/>
    <col min="12291" max="12291" width="21" style="65" customWidth="1"/>
    <col min="12292" max="12292" width="23.33203125" style="65" customWidth="1"/>
    <col min="12293" max="12293" width="30.33203125" style="65" customWidth="1"/>
    <col min="12294" max="12294" width="34.1640625" style="65" customWidth="1"/>
    <col min="12295" max="12295" width="43.1640625" style="65" customWidth="1"/>
    <col min="12296" max="12296" width="23" style="65" customWidth="1"/>
    <col min="12297" max="12297" width="32.33203125" style="65" customWidth="1"/>
    <col min="12298" max="12298" width="17.1640625" style="65" customWidth="1"/>
    <col min="12299" max="12545" width="12" style="65"/>
    <col min="12546" max="12546" width="9.1640625" style="65" customWidth="1"/>
    <col min="12547" max="12547" width="21" style="65" customWidth="1"/>
    <col min="12548" max="12548" width="23.33203125" style="65" customWidth="1"/>
    <col min="12549" max="12549" width="30.33203125" style="65" customWidth="1"/>
    <col min="12550" max="12550" width="34.1640625" style="65" customWidth="1"/>
    <col min="12551" max="12551" width="43.1640625" style="65" customWidth="1"/>
    <col min="12552" max="12552" width="23" style="65" customWidth="1"/>
    <col min="12553" max="12553" width="32.33203125" style="65" customWidth="1"/>
    <col min="12554" max="12554" width="17.1640625" style="65" customWidth="1"/>
    <col min="12555" max="12801" width="12" style="65"/>
    <col min="12802" max="12802" width="9.1640625" style="65" customWidth="1"/>
    <col min="12803" max="12803" width="21" style="65" customWidth="1"/>
    <col min="12804" max="12804" width="23.33203125" style="65" customWidth="1"/>
    <col min="12805" max="12805" width="30.33203125" style="65" customWidth="1"/>
    <col min="12806" max="12806" width="34.1640625" style="65" customWidth="1"/>
    <col min="12807" max="12807" width="43.1640625" style="65" customWidth="1"/>
    <col min="12808" max="12808" width="23" style="65" customWidth="1"/>
    <col min="12809" max="12809" width="32.33203125" style="65" customWidth="1"/>
    <col min="12810" max="12810" width="17.1640625" style="65" customWidth="1"/>
    <col min="12811" max="13057" width="12" style="65"/>
    <col min="13058" max="13058" width="9.1640625" style="65" customWidth="1"/>
    <col min="13059" max="13059" width="21" style="65" customWidth="1"/>
    <col min="13060" max="13060" width="23.33203125" style="65" customWidth="1"/>
    <col min="13061" max="13061" width="30.33203125" style="65" customWidth="1"/>
    <col min="13062" max="13062" width="34.1640625" style="65" customWidth="1"/>
    <col min="13063" max="13063" width="43.1640625" style="65" customWidth="1"/>
    <col min="13064" max="13064" width="23" style="65" customWidth="1"/>
    <col min="13065" max="13065" width="32.33203125" style="65" customWidth="1"/>
    <col min="13066" max="13066" width="17.1640625" style="65" customWidth="1"/>
    <col min="13067" max="13313" width="12" style="65"/>
    <col min="13314" max="13314" width="9.1640625" style="65" customWidth="1"/>
    <col min="13315" max="13315" width="21" style="65" customWidth="1"/>
    <col min="13316" max="13316" width="23.33203125" style="65" customWidth="1"/>
    <col min="13317" max="13317" width="30.33203125" style="65" customWidth="1"/>
    <col min="13318" max="13318" width="34.1640625" style="65" customWidth="1"/>
    <col min="13319" max="13319" width="43.1640625" style="65" customWidth="1"/>
    <col min="13320" max="13320" width="23" style="65" customWidth="1"/>
    <col min="13321" max="13321" width="32.33203125" style="65" customWidth="1"/>
    <col min="13322" max="13322" width="17.1640625" style="65" customWidth="1"/>
    <col min="13323" max="13569" width="12" style="65"/>
    <col min="13570" max="13570" width="9.1640625" style="65" customWidth="1"/>
    <col min="13571" max="13571" width="21" style="65" customWidth="1"/>
    <col min="13572" max="13572" width="23.33203125" style="65" customWidth="1"/>
    <col min="13573" max="13573" width="30.33203125" style="65" customWidth="1"/>
    <col min="13574" max="13574" width="34.1640625" style="65" customWidth="1"/>
    <col min="13575" max="13575" width="43.1640625" style="65" customWidth="1"/>
    <col min="13576" max="13576" width="23" style="65" customWidth="1"/>
    <col min="13577" max="13577" width="32.33203125" style="65" customWidth="1"/>
    <col min="13578" max="13578" width="17.1640625" style="65" customWidth="1"/>
    <col min="13579" max="13825" width="12" style="65"/>
    <col min="13826" max="13826" width="9.1640625" style="65" customWidth="1"/>
    <col min="13827" max="13827" width="21" style="65" customWidth="1"/>
    <col min="13828" max="13828" width="23.33203125" style="65" customWidth="1"/>
    <col min="13829" max="13829" width="30.33203125" style="65" customWidth="1"/>
    <col min="13830" max="13830" width="34.1640625" style="65" customWidth="1"/>
    <col min="13831" max="13831" width="43.1640625" style="65" customWidth="1"/>
    <col min="13832" max="13832" width="23" style="65" customWidth="1"/>
    <col min="13833" max="13833" width="32.33203125" style="65" customWidth="1"/>
    <col min="13834" max="13834" width="17.1640625" style="65" customWidth="1"/>
    <col min="13835" max="14081" width="12" style="65"/>
    <col min="14082" max="14082" width="9.1640625" style="65" customWidth="1"/>
    <col min="14083" max="14083" width="21" style="65" customWidth="1"/>
    <col min="14084" max="14084" width="23.33203125" style="65" customWidth="1"/>
    <col min="14085" max="14085" width="30.33203125" style="65" customWidth="1"/>
    <col min="14086" max="14086" width="34.1640625" style="65" customWidth="1"/>
    <col min="14087" max="14087" width="43.1640625" style="65" customWidth="1"/>
    <col min="14088" max="14088" width="23" style="65" customWidth="1"/>
    <col min="14089" max="14089" width="32.33203125" style="65" customWidth="1"/>
    <col min="14090" max="14090" width="17.1640625" style="65" customWidth="1"/>
    <col min="14091" max="14337" width="12" style="65"/>
    <col min="14338" max="14338" width="9.1640625" style="65" customWidth="1"/>
    <col min="14339" max="14339" width="21" style="65" customWidth="1"/>
    <col min="14340" max="14340" width="23.33203125" style="65" customWidth="1"/>
    <col min="14341" max="14341" width="30.33203125" style="65" customWidth="1"/>
    <col min="14342" max="14342" width="34.1640625" style="65" customWidth="1"/>
    <col min="14343" max="14343" width="43.1640625" style="65" customWidth="1"/>
    <col min="14344" max="14344" width="23" style="65" customWidth="1"/>
    <col min="14345" max="14345" width="32.33203125" style="65" customWidth="1"/>
    <col min="14346" max="14346" width="17.1640625" style="65" customWidth="1"/>
    <col min="14347" max="14593" width="12" style="65"/>
    <col min="14594" max="14594" width="9.1640625" style="65" customWidth="1"/>
    <col min="14595" max="14595" width="21" style="65" customWidth="1"/>
    <col min="14596" max="14596" width="23.33203125" style="65" customWidth="1"/>
    <col min="14597" max="14597" width="30.33203125" style="65" customWidth="1"/>
    <col min="14598" max="14598" width="34.1640625" style="65" customWidth="1"/>
    <col min="14599" max="14599" width="43.1640625" style="65" customWidth="1"/>
    <col min="14600" max="14600" width="23" style="65" customWidth="1"/>
    <col min="14601" max="14601" width="32.33203125" style="65" customWidth="1"/>
    <col min="14602" max="14602" width="17.1640625" style="65" customWidth="1"/>
    <col min="14603" max="14849" width="12" style="65"/>
    <col min="14850" max="14850" width="9.1640625" style="65" customWidth="1"/>
    <col min="14851" max="14851" width="21" style="65" customWidth="1"/>
    <col min="14852" max="14852" width="23.33203125" style="65" customWidth="1"/>
    <col min="14853" max="14853" width="30.33203125" style="65" customWidth="1"/>
    <col min="14854" max="14854" width="34.1640625" style="65" customWidth="1"/>
    <col min="14855" max="14855" width="43.1640625" style="65" customWidth="1"/>
    <col min="14856" max="14856" width="23" style="65" customWidth="1"/>
    <col min="14857" max="14857" width="32.33203125" style="65" customWidth="1"/>
    <col min="14858" max="14858" width="17.1640625" style="65" customWidth="1"/>
    <col min="14859" max="15105" width="12" style="65"/>
    <col min="15106" max="15106" width="9.1640625" style="65" customWidth="1"/>
    <col min="15107" max="15107" width="21" style="65" customWidth="1"/>
    <col min="15108" max="15108" width="23.33203125" style="65" customWidth="1"/>
    <col min="15109" max="15109" width="30.33203125" style="65" customWidth="1"/>
    <col min="15110" max="15110" width="34.1640625" style="65" customWidth="1"/>
    <col min="15111" max="15111" width="43.1640625" style="65" customWidth="1"/>
    <col min="15112" max="15112" width="23" style="65" customWidth="1"/>
    <col min="15113" max="15113" width="32.33203125" style="65" customWidth="1"/>
    <col min="15114" max="15114" width="17.1640625" style="65" customWidth="1"/>
    <col min="15115" max="15361" width="12" style="65"/>
    <col min="15362" max="15362" width="9.1640625" style="65" customWidth="1"/>
    <col min="15363" max="15363" width="21" style="65" customWidth="1"/>
    <col min="15364" max="15364" width="23.33203125" style="65" customWidth="1"/>
    <col min="15365" max="15365" width="30.33203125" style="65" customWidth="1"/>
    <col min="15366" max="15366" width="34.1640625" style="65" customWidth="1"/>
    <col min="15367" max="15367" width="43.1640625" style="65" customWidth="1"/>
    <col min="15368" max="15368" width="23" style="65" customWidth="1"/>
    <col min="15369" max="15369" width="32.33203125" style="65" customWidth="1"/>
    <col min="15370" max="15370" width="17.1640625" style="65" customWidth="1"/>
    <col min="15371" max="15617" width="12" style="65"/>
    <col min="15618" max="15618" width="9.1640625" style="65" customWidth="1"/>
    <col min="15619" max="15619" width="21" style="65" customWidth="1"/>
    <col min="15620" max="15620" width="23.33203125" style="65" customWidth="1"/>
    <col min="15621" max="15621" width="30.33203125" style="65" customWidth="1"/>
    <col min="15622" max="15622" width="34.1640625" style="65" customWidth="1"/>
    <col min="15623" max="15623" width="43.1640625" style="65" customWidth="1"/>
    <col min="15624" max="15624" width="23" style="65" customWidth="1"/>
    <col min="15625" max="15625" width="32.33203125" style="65" customWidth="1"/>
    <col min="15626" max="15626" width="17.1640625" style="65" customWidth="1"/>
    <col min="15627" max="15873" width="12" style="65"/>
    <col min="15874" max="15874" width="9.1640625" style="65" customWidth="1"/>
    <col min="15875" max="15875" width="21" style="65" customWidth="1"/>
    <col min="15876" max="15876" width="23.33203125" style="65" customWidth="1"/>
    <col min="15877" max="15877" width="30.33203125" style="65" customWidth="1"/>
    <col min="15878" max="15878" width="34.1640625" style="65" customWidth="1"/>
    <col min="15879" max="15879" width="43.1640625" style="65" customWidth="1"/>
    <col min="15880" max="15880" width="23" style="65" customWidth="1"/>
    <col min="15881" max="15881" width="32.33203125" style="65" customWidth="1"/>
    <col min="15882" max="15882" width="17.1640625" style="65" customWidth="1"/>
    <col min="15883" max="16129" width="12" style="65"/>
    <col min="16130" max="16130" width="9.1640625" style="65" customWidth="1"/>
    <col min="16131" max="16131" width="21" style="65" customWidth="1"/>
    <col min="16132" max="16132" width="23.33203125" style="65" customWidth="1"/>
    <col min="16133" max="16133" width="30.33203125" style="65" customWidth="1"/>
    <col min="16134" max="16134" width="34.1640625" style="65" customWidth="1"/>
    <col min="16135" max="16135" width="43.1640625" style="65" customWidth="1"/>
    <col min="16136" max="16136" width="23" style="65" customWidth="1"/>
    <col min="16137" max="16137" width="32.33203125" style="65" customWidth="1"/>
    <col min="16138" max="16138" width="17.1640625" style="65" customWidth="1"/>
    <col min="16139" max="16384" width="12" style="65"/>
  </cols>
  <sheetData>
    <row r="1" spans="1:9" ht="16.5" thickBot="1" x14ac:dyDescent="0.25">
      <c r="A1" s="125" t="s">
        <v>574</v>
      </c>
      <c r="B1" s="126"/>
      <c r="C1" s="126"/>
      <c r="D1" s="126"/>
      <c r="E1" s="126"/>
      <c r="F1" s="126"/>
      <c r="G1" s="126"/>
      <c r="H1" s="127"/>
      <c r="I1" s="106"/>
    </row>
    <row r="2" spans="1:9" ht="21.75" customHeight="1" thickBot="1" x14ac:dyDescent="0.25">
      <c r="A2" s="128" t="s">
        <v>0</v>
      </c>
      <c r="B2" s="129"/>
      <c r="C2" s="129"/>
      <c r="D2" s="129"/>
      <c r="E2" s="129"/>
      <c r="F2" s="129"/>
      <c r="G2" s="129"/>
      <c r="H2" s="129"/>
      <c r="I2" s="107"/>
    </row>
    <row r="3" spans="1:9" ht="15" customHeight="1" thickBot="1" x14ac:dyDescent="0.25">
      <c r="A3" s="128" t="s">
        <v>1</v>
      </c>
      <c r="B3" s="130"/>
      <c r="C3" s="130"/>
      <c r="D3" s="130"/>
      <c r="E3" s="130"/>
      <c r="F3" s="130"/>
      <c r="G3" s="130"/>
      <c r="H3" s="131"/>
      <c r="I3" s="107"/>
    </row>
    <row r="4" spans="1:9" ht="21" customHeight="1" thickBot="1" x14ac:dyDescent="0.25">
      <c r="A4" s="128" t="s">
        <v>2</v>
      </c>
      <c r="B4" s="130"/>
      <c r="C4" s="130"/>
      <c r="D4" s="130"/>
      <c r="E4" s="130"/>
      <c r="F4" s="130"/>
      <c r="G4" s="130"/>
      <c r="H4" s="131"/>
      <c r="I4" s="107"/>
    </row>
    <row r="5" spans="1:9" ht="21" customHeight="1" thickBot="1" x14ac:dyDescent="0.25">
      <c r="A5" s="128" t="s">
        <v>307</v>
      </c>
      <c r="B5" s="130" t="s">
        <v>3</v>
      </c>
      <c r="C5" s="130"/>
      <c r="D5" s="130"/>
      <c r="E5" s="130"/>
      <c r="F5" s="130"/>
      <c r="G5" s="130"/>
      <c r="H5" s="131"/>
      <c r="I5" s="107"/>
    </row>
    <row r="6" spans="1:9" ht="66" customHeight="1" thickBot="1" x14ac:dyDescent="0.25">
      <c r="A6" s="82" t="s">
        <v>4</v>
      </c>
      <c r="B6" s="82" t="s">
        <v>5</v>
      </c>
      <c r="C6" s="82" t="s">
        <v>6</v>
      </c>
      <c r="D6" s="82" t="s">
        <v>262</v>
      </c>
      <c r="E6" s="82" t="s">
        <v>7</v>
      </c>
      <c r="F6" s="82" t="s">
        <v>198</v>
      </c>
      <c r="G6" s="82" t="s">
        <v>362</v>
      </c>
      <c r="H6" s="120" t="s">
        <v>8</v>
      </c>
      <c r="I6" s="120" t="s">
        <v>576</v>
      </c>
    </row>
    <row r="7" spans="1:9" ht="113.25" customHeight="1" thickBot="1" x14ac:dyDescent="0.25">
      <c r="A7" s="98">
        <v>1</v>
      </c>
      <c r="B7" s="97" t="s">
        <v>383</v>
      </c>
      <c r="C7" s="98" t="s">
        <v>384</v>
      </c>
      <c r="D7" s="99" t="s">
        <v>263</v>
      </c>
      <c r="E7" s="100" t="s">
        <v>385</v>
      </c>
      <c r="F7" s="100" t="s">
        <v>386</v>
      </c>
      <c r="G7" s="101">
        <v>4050</v>
      </c>
      <c r="H7" s="95"/>
      <c r="I7" s="95"/>
    </row>
    <row r="8" spans="1:9" ht="103.5" customHeight="1" thickBot="1" x14ac:dyDescent="0.25">
      <c r="A8" s="98">
        <v>2</v>
      </c>
      <c r="B8" s="84" t="s">
        <v>387</v>
      </c>
      <c r="C8" s="85" t="s">
        <v>388</v>
      </c>
      <c r="D8" s="85" t="s">
        <v>389</v>
      </c>
      <c r="E8" s="102" t="s">
        <v>266</v>
      </c>
      <c r="F8" s="102" t="s">
        <v>315</v>
      </c>
      <c r="G8" s="89">
        <v>12645.16</v>
      </c>
      <c r="H8" s="95"/>
      <c r="I8" s="95"/>
    </row>
    <row r="9" spans="1:9" ht="103.5" customHeight="1" thickBot="1" x14ac:dyDescent="0.25">
      <c r="A9" s="98">
        <v>3</v>
      </c>
      <c r="B9" s="84" t="s">
        <v>390</v>
      </c>
      <c r="C9" s="85" t="s">
        <v>388</v>
      </c>
      <c r="D9" s="85" t="s">
        <v>389</v>
      </c>
      <c r="E9" s="87" t="s">
        <v>363</v>
      </c>
      <c r="F9" s="88" t="s">
        <v>391</v>
      </c>
      <c r="G9" s="89">
        <v>9483.8700000000008</v>
      </c>
      <c r="H9" s="95"/>
      <c r="I9" s="95"/>
    </row>
    <row r="10" spans="1:9" ht="103.5" customHeight="1" thickBot="1" x14ac:dyDescent="0.25">
      <c r="A10" s="98">
        <v>4</v>
      </c>
      <c r="B10" s="84" t="s">
        <v>392</v>
      </c>
      <c r="C10" s="85" t="s">
        <v>388</v>
      </c>
      <c r="D10" s="85" t="s">
        <v>389</v>
      </c>
      <c r="E10" s="86" t="s">
        <v>34</v>
      </c>
      <c r="F10" s="88" t="s">
        <v>311</v>
      </c>
      <c r="G10" s="89">
        <v>12645.16</v>
      </c>
      <c r="H10" s="95"/>
      <c r="I10" s="95"/>
    </row>
    <row r="11" spans="1:9" ht="103.5" customHeight="1" thickBot="1" x14ac:dyDescent="0.25">
      <c r="A11" s="98">
        <v>5</v>
      </c>
      <c r="B11" s="84" t="s">
        <v>393</v>
      </c>
      <c r="C11" s="85" t="s">
        <v>388</v>
      </c>
      <c r="D11" s="85" t="s">
        <v>389</v>
      </c>
      <c r="E11" s="108" t="s">
        <v>10</v>
      </c>
      <c r="F11" s="88" t="s">
        <v>265</v>
      </c>
      <c r="G11" s="89">
        <v>9032.26</v>
      </c>
      <c r="H11" s="95"/>
      <c r="I11" s="95"/>
    </row>
    <row r="12" spans="1:9" ht="103.5" customHeight="1" thickBot="1" x14ac:dyDescent="0.25">
      <c r="A12" s="98">
        <v>6</v>
      </c>
      <c r="B12" s="84" t="s">
        <v>394</v>
      </c>
      <c r="C12" s="85" t="s">
        <v>388</v>
      </c>
      <c r="D12" s="85" t="s">
        <v>389</v>
      </c>
      <c r="E12" s="86" t="s">
        <v>24</v>
      </c>
      <c r="F12" s="88" t="s">
        <v>314</v>
      </c>
      <c r="G12" s="89">
        <v>5690.32</v>
      </c>
      <c r="H12" s="95"/>
      <c r="I12" s="95"/>
    </row>
    <row r="13" spans="1:9" ht="103.5" customHeight="1" thickBot="1" x14ac:dyDescent="0.25">
      <c r="A13" s="98">
        <v>7</v>
      </c>
      <c r="B13" s="84" t="s">
        <v>395</v>
      </c>
      <c r="C13" s="85" t="s">
        <v>388</v>
      </c>
      <c r="D13" s="85" t="s">
        <v>389</v>
      </c>
      <c r="E13" s="88" t="s">
        <v>327</v>
      </c>
      <c r="F13" s="88" t="s">
        <v>328</v>
      </c>
      <c r="G13" s="89">
        <v>9032.26</v>
      </c>
      <c r="H13" s="95"/>
      <c r="I13" s="95"/>
    </row>
    <row r="14" spans="1:9" ht="103.5" customHeight="1" thickBot="1" x14ac:dyDescent="0.25">
      <c r="A14" s="98">
        <v>8</v>
      </c>
      <c r="B14" s="84" t="s">
        <v>396</v>
      </c>
      <c r="C14" s="85" t="s">
        <v>388</v>
      </c>
      <c r="D14" s="85" t="s">
        <v>389</v>
      </c>
      <c r="E14" s="88" t="s">
        <v>264</v>
      </c>
      <c r="F14" s="88" t="s">
        <v>313</v>
      </c>
      <c r="G14" s="89">
        <v>9032.26</v>
      </c>
      <c r="H14" s="95"/>
      <c r="I14" s="95"/>
    </row>
    <row r="15" spans="1:9" ht="103.5" customHeight="1" thickBot="1" x14ac:dyDescent="0.25">
      <c r="A15" s="98">
        <v>9</v>
      </c>
      <c r="B15" s="84" t="s">
        <v>397</v>
      </c>
      <c r="C15" s="85" t="s">
        <v>388</v>
      </c>
      <c r="D15" s="85" t="s">
        <v>389</v>
      </c>
      <c r="E15" s="102" t="s">
        <v>9</v>
      </c>
      <c r="F15" s="102" t="s">
        <v>329</v>
      </c>
      <c r="G15" s="89">
        <v>12645.16</v>
      </c>
      <c r="H15" s="95"/>
      <c r="I15" s="95"/>
    </row>
    <row r="16" spans="1:9" ht="103.5" customHeight="1" thickBot="1" x14ac:dyDescent="0.25">
      <c r="A16" s="98">
        <v>10</v>
      </c>
      <c r="B16" s="84" t="s">
        <v>398</v>
      </c>
      <c r="C16" s="85" t="s">
        <v>388</v>
      </c>
      <c r="D16" s="85" t="s">
        <v>389</v>
      </c>
      <c r="E16" s="87" t="s">
        <v>180</v>
      </c>
      <c r="F16" s="88" t="s">
        <v>310</v>
      </c>
      <c r="G16" s="109">
        <v>10838.71</v>
      </c>
      <c r="H16" s="95"/>
      <c r="I16" s="95"/>
    </row>
    <row r="17" spans="1:9" ht="138" customHeight="1" thickBot="1" x14ac:dyDescent="0.25">
      <c r="A17" s="98">
        <v>11</v>
      </c>
      <c r="B17" s="84" t="s">
        <v>399</v>
      </c>
      <c r="C17" s="85" t="s">
        <v>388</v>
      </c>
      <c r="D17" s="85" t="s">
        <v>389</v>
      </c>
      <c r="E17" s="100" t="s">
        <v>194</v>
      </c>
      <c r="F17" s="100" t="s">
        <v>400</v>
      </c>
      <c r="G17" s="101">
        <v>9032.26</v>
      </c>
      <c r="H17" s="95"/>
      <c r="I17" s="95"/>
    </row>
    <row r="18" spans="1:9" ht="103.5" customHeight="1" thickBot="1" x14ac:dyDescent="0.25">
      <c r="A18" s="98">
        <v>12</v>
      </c>
      <c r="B18" s="84" t="s">
        <v>401</v>
      </c>
      <c r="C18" s="85" t="s">
        <v>388</v>
      </c>
      <c r="D18" s="85" t="s">
        <v>389</v>
      </c>
      <c r="E18" s="85" t="s">
        <v>220</v>
      </c>
      <c r="F18" s="110" t="s">
        <v>309</v>
      </c>
      <c r="G18" s="110">
        <v>4516.13</v>
      </c>
      <c r="H18" s="95"/>
      <c r="I18" s="95"/>
    </row>
    <row r="19" spans="1:9" ht="103.5" customHeight="1" thickBot="1" x14ac:dyDescent="0.25">
      <c r="A19" s="98">
        <v>13</v>
      </c>
      <c r="B19" s="84" t="s">
        <v>402</v>
      </c>
      <c r="C19" s="85" t="s">
        <v>388</v>
      </c>
      <c r="D19" s="85" t="s">
        <v>389</v>
      </c>
      <c r="E19" s="87" t="s">
        <v>282</v>
      </c>
      <c r="F19" s="87" t="s">
        <v>403</v>
      </c>
      <c r="G19" s="89">
        <v>11290.32</v>
      </c>
      <c r="H19" s="95"/>
      <c r="I19" s="95"/>
    </row>
    <row r="20" spans="1:9" ht="103.5" customHeight="1" thickBot="1" x14ac:dyDescent="0.25">
      <c r="A20" s="98">
        <v>14</v>
      </c>
      <c r="B20" s="84" t="s">
        <v>404</v>
      </c>
      <c r="C20" s="85" t="s">
        <v>388</v>
      </c>
      <c r="D20" s="85" t="s">
        <v>389</v>
      </c>
      <c r="E20" s="111" t="s">
        <v>19</v>
      </c>
      <c r="F20" s="88" t="s">
        <v>326</v>
      </c>
      <c r="G20" s="109">
        <v>6322.58</v>
      </c>
      <c r="H20" s="95">
        <v>840</v>
      </c>
      <c r="I20" s="95"/>
    </row>
    <row r="21" spans="1:9" ht="142.5" customHeight="1" thickBot="1" x14ac:dyDescent="0.25">
      <c r="A21" s="98">
        <v>15</v>
      </c>
      <c r="B21" s="84" t="s">
        <v>405</v>
      </c>
      <c r="C21" s="85" t="s">
        <v>388</v>
      </c>
      <c r="D21" s="85" t="s">
        <v>389</v>
      </c>
      <c r="E21" s="112" t="s">
        <v>11</v>
      </c>
      <c r="F21" s="88" t="s">
        <v>330</v>
      </c>
      <c r="G21" s="89">
        <v>12645.16</v>
      </c>
      <c r="H21" s="95"/>
      <c r="I21" s="95"/>
    </row>
    <row r="22" spans="1:9" ht="142.5" customHeight="1" thickBot="1" x14ac:dyDescent="0.25">
      <c r="A22" s="98">
        <v>16</v>
      </c>
      <c r="B22" s="84" t="s">
        <v>406</v>
      </c>
      <c r="C22" s="85" t="s">
        <v>388</v>
      </c>
      <c r="D22" s="85" t="s">
        <v>389</v>
      </c>
      <c r="E22" s="88" t="s">
        <v>30</v>
      </c>
      <c r="F22" s="88" t="s">
        <v>312</v>
      </c>
      <c r="G22" s="89">
        <v>6322.58</v>
      </c>
      <c r="H22" s="95"/>
      <c r="I22" s="95"/>
    </row>
    <row r="23" spans="1:9" ht="103.5" customHeight="1" thickBot="1" x14ac:dyDescent="0.25">
      <c r="A23" s="98">
        <v>17</v>
      </c>
      <c r="B23" s="84" t="s">
        <v>407</v>
      </c>
      <c r="C23" s="85" t="s">
        <v>388</v>
      </c>
      <c r="D23" s="85" t="s">
        <v>389</v>
      </c>
      <c r="E23" s="88" t="s">
        <v>15</v>
      </c>
      <c r="F23" s="88" t="s">
        <v>326</v>
      </c>
      <c r="G23" s="89">
        <v>7045.16</v>
      </c>
      <c r="H23" s="95"/>
      <c r="I23" s="95"/>
    </row>
    <row r="24" spans="1:9" ht="103.5" customHeight="1" thickBot="1" x14ac:dyDescent="0.25">
      <c r="A24" s="98">
        <v>18</v>
      </c>
      <c r="B24" s="84" t="s">
        <v>408</v>
      </c>
      <c r="C24" s="85" t="s">
        <v>388</v>
      </c>
      <c r="D24" s="85" t="s">
        <v>389</v>
      </c>
      <c r="E24" s="87" t="s">
        <v>17</v>
      </c>
      <c r="F24" s="88" t="s">
        <v>409</v>
      </c>
      <c r="G24" s="89">
        <v>9032.26</v>
      </c>
      <c r="H24" s="95"/>
      <c r="I24" s="95"/>
    </row>
    <row r="25" spans="1:9" ht="103.5" customHeight="1" thickBot="1" x14ac:dyDescent="0.25">
      <c r="A25" s="98">
        <v>19</v>
      </c>
      <c r="B25" s="84" t="s">
        <v>410</v>
      </c>
      <c r="C25" s="85" t="s">
        <v>388</v>
      </c>
      <c r="D25" s="85" t="s">
        <v>389</v>
      </c>
      <c r="E25" s="87" t="s">
        <v>21</v>
      </c>
      <c r="F25" s="88" t="s">
        <v>326</v>
      </c>
      <c r="G25" s="89">
        <v>6322.58</v>
      </c>
      <c r="H25" s="95"/>
      <c r="I25" s="95"/>
    </row>
    <row r="26" spans="1:9" ht="103.5" customHeight="1" thickBot="1" x14ac:dyDescent="0.25">
      <c r="A26" s="98">
        <v>20</v>
      </c>
      <c r="B26" s="84" t="s">
        <v>411</v>
      </c>
      <c r="C26" s="85" t="s">
        <v>388</v>
      </c>
      <c r="D26" s="85" t="s">
        <v>389</v>
      </c>
      <c r="E26" s="88" t="s">
        <v>195</v>
      </c>
      <c r="F26" s="88" t="s">
        <v>326</v>
      </c>
      <c r="G26" s="89">
        <v>6322.58</v>
      </c>
      <c r="H26" s="95"/>
      <c r="I26" s="95"/>
    </row>
    <row r="27" spans="1:9" ht="103.5" customHeight="1" thickBot="1" x14ac:dyDescent="0.25">
      <c r="A27" s="98">
        <v>21</v>
      </c>
      <c r="B27" s="84" t="s">
        <v>412</v>
      </c>
      <c r="C27" s="85" t="s">
        <v>388</v>
      </c>
      <c r="D27" s="85" t="s">
        <v>389</v>
      </c>
      <c r="E27" s="86" t="s">
        <v>39</v>
      </c>
      <c r="F27" s="88" t="s">
        <v>413</v>
      </c>
      <c r="G27" s="89">
        <v>8129.03</v>
      </c>
      <c r="H27" s="95">
        <v>840</v>
      </c>
      <c r="I27" s="95"/>
    </row>
    <row r="28" spans="1:9" ht="150.75" customHeight="1" thickBot="1" x14ac:dyDescent="0.25">
      <c r="A28" s="98">
        <v>22</v>
      </c>
      <c r="B28" s="84" t="s">
        <v>414</v>
      </c>
      <c r="C28" s="85" t="s">
        <v>388</v>
      </c>
      <c r="D28" s="113" t="s">
        <v>267</v>
      </c>
      <c r="E28" s="102" t="s">
        <v>270</v>
      </c>
      <c r="F28" s="102" t="s">
        <v>415</v>
      </c>
      <c r="G28" s="89">
        <v>16258.06</v>
      </c>
      <c r="H28" s="95"/>
      <c r="I28" s="95"/>
    </row>
    <row r="29" spans="1:9" ht="142.5" customHeight="1" thickBot="1" x14ac:dyDescent="0.25">
      <c r="A29" s="98">
        <v>23</v>
      </c>
      <c r="B29" s="84" t="s">
        <v>416</v>
      </c>
      <c r="C29" s="85" t="s">
        <v>388</v>
      </c>
      <c r="D29" s="86" t="s">
        <v>267</v>
      </c>
      <c r="E29" s="87" t="s">
        <v>373</v>
      </c>
      <c r="F29" s="88" t="s">
        <v>417</v>
      </c>
      <c r="G29" s="89">
        <v>18064.52</v>
      </c>
      <c r="H29" s="95"/>
      <c r="I29" s="95"/>
    </row>
    <row r="30" spans="1:9" ht="103.5" customHeight="1" thickBot="1" x14ac:dyDescent="0.25">
      <c r="A30" s="98">
        <v>24</v>
      </c>
      <c r="B30" s="97" t="s">
        <v>418</v>
      </c>
      <c r="C30" s="85" t="s">
        <v>388</v>
      </c>
      <c r="D30" s="85" t="s">
        <v>389</v>
      </c>
      <c r="E30" s="86" t="s">
        <v>146</v>
      </c>
      <c r="F30" s="88" t="s">
        <v>332</v>
      </c>
      <c r="G30" s="109">
        <v>9032.26</v>
      </c>
      <c r="H30" s="95"/>
      <c r="I30" s="95"/>
    </row>
    <row r="31" spans="1:9" ht="152.25" customHeight="1" thickBot="1" x14ac:dyDescent="0.25">
      <c r="A31" s="98">
        <v>25</v>
      </c>
      <c r="B31" s="84" t="s">
        <v>419</v>
      </c>
      <c r="C31" s="85" t="s">
        <v>388</v>
      </c>
      <c r="D31" s="86" t="s">
        <v>263</v>
      </c>
      <c r="E31" s="87" t="s">
        <v>199</v>
      </c>
      <c r="F31" s="88" t="s">
        <v>420</v>
      </c>
      <c r="G31" s="89">
        <v>8129.03</v>
      </c>
      <c r="H31" s="95"/>
      <c r="I31" s="95"/>
    </row>
    <row r="32" spans="1:9" ht="103.5" customHeight="1" thickBot="1" x14ac:dyDescent="0.25">
      <c r="A32" s="98">
        <v>26</v>
      </c>
      <c r="B32" s="84" t="s">
        <v>421</v>
      </c>
      <c r="C32" s="85" t="s">
        <v>388</v>
      </c>
      <c r="D32" s="86" t="s">
        <v>263</v>
      </c>
      <c r="E32" s="87" t="s">
        <v>317</v>
      </c>
      <c r="F32" s="88" t="s">
        <v>422</v>
      </c>
      <c r="G32" s="89">
        <v>3341.94</v>
      </c>
      <c r="H32" s="95"/>
      <c r="I32" s="95"/>
    </row>
    <row r="33" spans="1:9" ht="103.5" customHeight="1" thickBot="1" x14ac:dyDescent="0.25">
      <c r="A33" s="98">
        <v>27</v>
      </c>
      <c r="B33" s="84" t="s">
        <v>423</v>
      </c>
      <c r="C33" s="85" t="s">
        <v>388</v>
      </c>
      <c r="D33" s="86" t="s">
        <v>263</v>
      </c>
      <c r="E33" s="88" t="s">
        <v>183</v>
      </c>
      <c r="F33" s="88" t="s">
        <v>318</v>
      </c>
      <c r="G33" s="89">
        <v>3864</v>
      </c>
      <c r="H33" s="95"/>
      <c r="I33" s="95"/>
    </row>
    <row r="34" spans="1:9" ht="103.5" customHeight="1" thickBot="1" x14ac:dyDescent="0.25">
      <c r="A34" s="98">
        <v>28</v>
      </c>
      <c r="B34" s="84" t="s">
        <v>424</v>
      </c>
      <c r="C34" s="85" t="s">
        <v>388</v>
      </c>
      <c r="D34" s="86" t="s">
        <v>263</v>
      </c>
      <c r="E34" s="86" t="s">
        <v>206</v>
      </c>
      <c r="F34" s="88" t="s">
        <v>425</v>
      </c>
      <c r="G34" s="89">
        <v>3658.06</v>
      </c>
      <c r="H34" s="95"/>
      <c r="I34" s="95"/>
    </row>
    <row r="35" spans="1:9" ht="103.5" customHeight="1" thickBot="1" x14ac:dyDescent="0.25">
      <c r="A35" s="98">
        <v>29</v>
      </c>
      <c r="B35" s="84" t="s">
        <v>426</v>
      </c>
      <c r="C35" s="85" t="s">
        <v>388</v>
      </c>
      <c r="D35" s="86" t="s">
        <v>263</v>
      </c>
      <c r="E35" s="88" t="s">
        <v>196</v>
      </c>
      <c r="F35" s="88" t="s">
        <v>427</v>
      </c>
      <c r="G35" s="89">
        <v>3612.9</v>
      </c>
      <c r="H35" s="95"/>
      <c r="I35" s="95"/>
    </row>
    <row r="36" spans="1:9" ht="103.5" customHeight="1" thickBot="1" x14ac:dyDescent="0.25">
      <c r="A36" s="98">
        <v>30</v>
      </c>
      <c r="B36" s="84" t="s">
        <v>428</v>
      </c>
      <c r="C36" s="85" t="s">
        <v>388</v>
      </c>
      <c r="D36" s="86" t="s">
        <v>263</v>
      </c>
      <c r="E36" s="88" t="s">
        <v>319</v>
      </c>
      <c r="F36" s="88" t="s">
        <v>429</v>
      </c>
      <c r="G36" s="89">
        <v>4064.52</v>
      </c>
      <c r="H36" s="95"/>
      <c r="I36" s="95"/>
    </row>
    <row r="37" spans="1:9" ht="103.5" customHeight="1" thickBot="1" x14ac:dyDescent="0.25">
      <c r="A37" s="98">
        <v>31</v>
      </c>
      <c r="B37" s="84" t="s">
        <v>430</v>
      </c>
      <c r="C37" s="85" t="s">
        <v>388</v>
      </c>
      <c r="D37" s="86" t="s">
        <v>286</v>
      </c>
      <c r="E37" s="87" t="s">
        <v>374</v>
      </c>
      <c r="F37" s="88" t="s">
        <v>431</v>
      </c>
      <c r="G37" s="89">
        <v>5419.35</v>
      </c>
      <c r="H37" s="95"/>
      <c r="I37" s="95"/>
    </row>
    <row r="38" spans="1:9" ht="103.5" customHeight="1" thickBot="1" x14ac:dyDescent="0.25">
      <c r="A38" s="98">
        <v>32</v>
      </c>
      <c r="B38" s="84" t="s">
        <v>432</v>
      </c>
      <c r="C38" s="85" t="s">
        <v>388</v>
      </c>
      <c r="D38" s="86" t="s">
        <v>263</v>
      </c>
      <c r="E38" s="86" t="s">
        <v>25</v>
      </c>
      <c r="F38" s="88" t="s">
        <v>433</v>
      </c>
      <c r="G38" s="89">
        <v>4967.74</v>
      </c>
      <c r="H38" s="95"/>
      <c r="I38" s="95"/>
    </row>
    <row r="39" spans="1:9" ht="103.5" customHeight="1" thickBot="1" x14ac:dyDescent="0.25">
      <c r="A39" s="98">
        <v>33</v>
      </c>
      <c r="B39" s="84" t="s">
        <v>434</v>
      </c>
      <c r="C39" s="85" t="s">
        <v>388</v>
      </c>
      <c r="D39" s="86" t="s">
        <v>263</v>
      </c>
      <c r="E39" s="86" t="s">
        <v>145</v>
      </c>
      <c r="F39" s="88" t="s">
        <v>321</v>
      </c>
      <c r="G39" s="89">
        <v>4064.52</v>
      </c>
      <c r="H39" s="95">
        <v>840</v>
      </c>
      <c r="I39" s="95"/>
    </row>
    <row r="40" spans="1:9" ht="103.5" customHeight="1" thickBot="1" x14ac:dyDescent="0.25">
      <c r="A40" s="98">
        <v>34</v>
      </c>
      <c r="B40" s="84" t="s">
        <v>435</v>
      </c>
      <c r="C40" s="85" t="s">
        <v>388</v>
      </c>
      <c r="D40" s="86" t="s">
        <v>263</v>
      </c>
      <c r="E40" s="86" t="s">
        <v>37</v>
      </c>
      <c r="F40" s="88" t="s">
        <v>436</v>
      </c>
      <c r="G40" s="89">
        <v>3432.26</v>
      </c>
      <c r="H40" s="95"/>
      <c r="I40" s="95"/>
    </row>
    <row r="41" spans="1:9" ht="142.5" customHeight="1" thickBot="1" x14ac:dyDescent="0.25">
      <c r="A41" s="98">
        <v>35</v>
      </c>
      <c r="B41" s="84" t="s">
        <v>437</v>
      </c>
      <c r="C41" s="85" t="s">
        <v>388</v>
      </c>
      <c r="D41" s="86" t="s">
        <v>286</v>
      </c>
      <c r="E41" s="87" t="s">
        <v>289</v>
      </c>
      <c r="F41" s="88" t="s">
        <v>312</v>
      </c>
      <c r="G41" s="89">
        <v>3658.0059999999999</v>
      </c>
      <c r="H41" s="103"/>
      <c r="I41" s="103"/>
    </row>
    <row r="42" spans="1:9" ht="147" customHeight="1" thickBot="1" x14ac:dyDescent="0.25">
      <c r="A42" s="98">
        <v>36</v>
      </c>
      <c r="B42" s="84" t="s">
        <v>438</v>
      </c>
      <c r="C42" s="85" t="s">
        <v>388</v>
      </c>
      <c r="D42" s="86" t="s">
        <v>263</v>
      </c>
      <c r="E42" s="88" t="s">
        <v>31</v>
      </c>
      <c r="F42" s="88" t="s">
        <v>323</v>
      </c>
      <c r="G42" s="89">
        <v>6322.58</v>
      </c>
      <c r="H42" s="95">
        <f>1680+1260+420</f>
        <v>3360</v>
      </c>
      <c r="I42" s="95"/>
    </row>
    <row r="43" spans="1:9" ht="145.5" customHeight="1" thickBot="1" x14ac:dyDescent="0.25">
      <c r="A43" s="98">
        <v>37</v>
      </c>
      <c r="B43" s="84" t="s">
        <v>439</v>
      </c>
      <c r="C43" s="85" t="s">
        <v>388</v>
      </c>
      <c r="D43" s="86" t="s">
        <v>263</v>
      </c>
      <c r="E43" s="86" t="s">
        <v>143</v>
      </c>
      <c r="F43" s="88" t="s">
        <v>323</v>
      </c>
      <c r="G43" s="89">
        <v>6322.58</v>
      </c>
      <c r="H43" s="95">
        <v>555.5</v>
      </c>
      <c r="I43" s="95"/>
    </row>
    <row r="44" spans="1:9" ht="141.75" customHeight="1" thickBot="1" x14ac:dyDescent="0.25">
      <c r="A44" s="98">
        <v>38</v>
      </c>
      <c r="B44" s="84" t="s">
        <v>440</v>
      </c>
      <c r="C44" s="85" t="s">
        <v>388</v>
      </c>
      <c r="D44" s="86" t="s">
        <v>286</v>
      </c>
      <c r="E44" s="87" t="s">
        <v>331</v>
      </c>
      <c r="F44" s="88" t="s">
        <v>422</v>
      </c>
      <c r="G44" s="89">
        <v>3341.94</v>
      </c>
      <c r="H44" s="95"/>
      <c r="I44" s="95"/>
    </row>
    <row r="45" spans="1:9" ht="141.75" customHeight="1" thickBot="1" x14ac:dyDescent="0.25">
      <c r="A45" s="98">
        <v>39</v>
      </c>
      <c r="B45" s="84" t="s">
        <v>441</v>
      </c>
      <c r="C45" s="85" t="s">
        <v>388</v>
      </c>
      <c r="D45" s="86" t="s">
        <v>286</v>
      </c>
      <c r="E45" s="87" t="s">
        <v>201</v>
      </c>
      <c r="F45" s="88" t="s">
        <v>442</v>
      </c>
      <c r="G45" s="89">
        <v>4064.52</v>
      </c>
      <c r="H45" s="95"/>
      <c r="I45" s="95"/>
    </row>
    <row r="46" spans="1:9" ht="141.75" customHeight="1" thickBot="1" x14ac:dyDescent="0.25">
      <c r="A46" s="98">
        <v>40</v>
      </c>
      <c r="B46" s="84" t="s">
        <v>443</v>
      </c>
      <c r="C46" s="85" t="s">
        <v>388</v>
      </c>
      <c r="D46" s="86" t="s">
        <v>263</v>
      </c>
      <c r="E46" s="86" t="s">
        <v>218</v>
      </c>
      <c r="F46" s="88" t="s">
        <v>336</v>
      </c>
      <c r="G46" s="89">
        <v>7225.81</v>
      </c>
      <c r="H46" s="95"/>
      <c r="I46" s="95"/>
    </row>
    <row r="47" spans="1:9" ht="103.5" customHeight="1" thickBot="1" x14ac:dyDescent="0.25">
      <c r="A47" s="98">
        <v>41</v>
      </c>
      <c r="B47" s="84" t="s">
        <v>444</v>
      </c>
      <c r="C47" s="85" t="s">
        <v>388</v>
      </c>
      <c r="D47" s="86" t="s">
        <v>263</v>
      </c>
      <c r="E47" s="86" t="s">
        <v>36</v>
      </c>
      <c r="F47" s="88" t="s">
        <v>422</v>
      </c>
      <c r="G47" s="89">
        <v>3341.94</v>
      </c>
      <c r="H47" s="95"/>
      <c r="I47" s="95"/>
    </row>
    <row r="48" spans="1:9" ht="103.5" customHeight="1" thickBot="1" x14ac:dyDescent="0.25">
      <c r="A48" s="98">
        <v>42</v>
      </c>
      <c r="B48" s="84" t="s">
        <v>445</v>
      </c>
      <c r="C48" s="85" t="s">
        <v>388</v>
      </c>
      <c r="D48" s="86" t="s">
        <v>286</v>
      </c>
      <c r="E48" s="87" t="s">
        <v>376</v>
      </c>
      <c r="F48" s="88" t="s">
        <v>446</v>
      </c>
      <c r="G48" s="89">
        <v>6322.58</v>
      </c>
      <c r="H48" s="95">
        <v>960</v>
      </c>
      <c r="I48" s="95"/>
    </row>
    <row r="49" spans="1:9" ht="103.5" customHeight="1" thickBot="1" x14ac:dyDescent="0.25">
      <c r="A49" s="98">
        <v>43</v>
      </c>
      <c r="B49" s="84" t="s">
        <v>447</v>
      </c>
      <c r="C49" s="85" t="s">
        <v>388</v>
      </c>
      <c r="D49" s="86" t="s">
        <v>263</v>
      </c>
      <c r="E49" s="88" t="s">
        <v>32</v>
      </c>
      <c r="F49" s="88" t="s">
        <v>448</v>
      </c>
      <c r="G49" s="89">
        <v>4967.74</v>
      </c>
      <c r="H49" s="95"/>
      <c r="I49" s="95"/>
    </row>
    <row r="50" spans="1:9" ht="103.5" customHeight="1" thickBot="1" x14ac:dyDescent="0.25">
      <c r="A50" s="98">
        <v>44</v>
      </c>
      <c r="B50" s="84" t="s">
        <v>449</v>
      </c>
      <c r="C50" s="85" t="s">
        <v>388</v>
      </c>
      <c r="D50" s="86" t="s">
        <v>286</v>
      </c>
      <c r="E50" s="87" t="s">
        <v>378</v>
      </c>
      <c r="F50" s="88" t="s">
        <v>450</v>
      </c>
      <c r="G50" s="89">
        <v>3612.9</v>
      </c>
      <c r="H50" s="95"/>
      <c r="I50" s="95"/>
    </row>
    <row r="51" spans="1:9" ht="103.5" customHeight="1" thickBot="1" x14ac:dyDescent="0.25">
      <c r="A51" s="98">
        <v>45</v>
      </c>
      <c r="B51" s="84" t="s">
        <v>451</v>
      </c>
      <c r="C51" s="85" t="s">
        <v>388</v>
      </c>
      <c r="D51" s="86" t="s">
        <v>263</v>
      </c>
      <c r="E51" s="88" t="s">
        <v>182</v>
      </c>
      <c r="F51" s="88" t="s">
        <v>337</v>
      </c>
      <c r="G51" s="89">
        <v>6322.58</v>
      </c>
      <c r="H51" s="95"/>
      <c r="I51" s="95"/>
    </row>
    <row r="52" spans="1:9" ht="103.5" customHeight="1" thickBot="1" x14ac:dyDescent="0.25">
      <c r="A52" s="98">
        <v>46</v>
      </c>
      <c r="B52" s="84" t="s">
        <v>452</v>
      </c>
      <c r="C52" s="85" t="s">
        <v>388</v>
      </c>
      <c r="D52" s="86" t="s">
        <v>263</v>
      </c>
      <c r="E52" s="86" t="s">
        <v>38</v>
      </c>
      <c r="F52" s="88" t="s">
        <v>338</v>
      </c>
      <c r="G52" s="89">
        <v>5419.35</v>
      </c>
      <c r="H52" s="95">
        <f>666+420</f>
        <v>1086</v>
      </c>
      <c r="I52" s="95"/>
    </row>
    <row r="53" spans="1:9" ht="103.5" customHeight="1" thickBot="1" x14ac:dyDescent="0.25">
      <c r="A53" s="98">
        <v>47</v>
      </c>
      <c r="B53" s="84" t="s">
        <v>453</v>
      </c>
      <c r="C53" s="85" t="s">
        <v>388</v>
      </c>
      <c r="D53" s="86" t="s">
        <v>263</v>
      </c>
      <c r="E53" s="86" t="s">
        <v>301</v>
      </c>
      <c r="F53" s="88" t="s">
        <v>454</v>
      </c>
      <c r="G53" s="89">
        <v>4064.52</v>
      </c>
      <c r="H53" s="95"/>
      <c r="I53" s="95"/>
    </row>
    <row r="54" spans="1:9" ht="103.5" customHeight="1" thickBot="1" x14ac:dyDescent="0.25">
      <c r="A54" s="98">
        <v>48</v>
      </c>
      <c r="B54" s="84" t="s">
        <v>455</v>
      </c>
      <c r="C54" s="85" t="s">
        <v>388</v>
      </c>
      <c r="D54" s="86" t="s">
        <v>263</v>
      </c>
      <c r="E54" s="88" t="s">
        <v>16</v>
      </c>
      <c r="F54" s="88" t="s">
        <v>429</v>
      </c>
      <c r="G54" s="89">
        <v>4516.13</v>
      </c>
      <c r="H54" s="95"/>
      <c r="I54" s="95"/>
    </row>
    <row r="55" spans="1:9" ht="103.5" customHeight="1" thickBot="1" x14ac:dyDescent="0.25">
      <c r="A55" s="98">
        <v>49</v>
      </c>
      <c r="B55" s="84" t="s">
        <v>456</v>
      </c>
      <c r="C55" s="85" t="s">
        <v>388</v>
      </c>
      <c r="D55" s="86" t="s">
        <v>263</v>
      </c>
      <c r="E55" s="86" t="s">
        <v>136</v>
      </c>
      <c r="F55" s="88" t="s">
        <v>340</v>
      </c>
      <c r="G55" s="89">
        <v>9032.26</v>
      </c>
      <c r="H55" s="95"/>
      <c r="I55" s="95"/>
    </row>
    <row r="56" spans="1:9" ht="103.5" customHeight="1" thickBot="1" x14ac:dyDescent="0.25">
      <c r="A56" s="98">
        <v>50</v>
      </c>
      <c r="B56" s="84" t="s">
        <v>457</v>
      </c>
      <c r="C56" s="85" t="s">
        <v>388</v>
      </c>
      <c r="D56" s="86" t="s">
        <v>263</v>
      </c>
      <c r="E56" s="87" t="s">
        <v>341</v>
      </c>
      <c r="F56" s="88" t="s">
        <v>433</v>
      </c>
      <c r="G56" s="89">
        <v>3612.9</v>
      </c>
      <c r="H56" s="95"/>
      <c r="I56" s="95"/>
    </row>
    <row r="57" spans="1:9" ht="103.5" customHeight="1" thickBot="1" x14ac:dyDescent="0.25">
      <c r="A57" s="98">
        <v>51</v>
      </c>
      <c r="B57" s="84" t="s">
        <v>458</v>
      </c>
      <c r="C57" s="85" t="s">
        <v>388</v>
      </c>
      <c r="D57" s="86" t="s">
        <v>263</v>
      </c>
      <c r="E57" s="86" t="s">
        <v>342</v>
      </c>
      <c r="F57" s="88" t="s">
        <v>459</v>
      </c>
      <c r="G57" s="89">
        <v>7225.81</v>
      </c>
      <c r="H57" s="95"/>
      <c r="I57" s="95"/>
    </row>
    <row r="58" spans="1:9" ht="103.5" customHeight="1" thickBot="1" x14ac:dyDescent="0.25">
      <c r="A58" s="98">
        <v>52</v>
      </c>
      <c r="B58" s="97" t="s">
        <v>460</v>
      </c>
      <c r="C58" s="85" t="s">
        <v>388</v>
      </c>
      <c r="D58" s="99" t="s">
        <v>263</v>
      </c>
      <c r="E58" s="99" t="s">
        <v>147</v>
      </c>
      <c r="F58" s="100" t="s">
        <v>312</v>
      </c>
      <c r="G58" s="101">
        <v>4516.13</v>
      </c>
      <c r="H58" s="95"/>
      <c r="I58" s="95"/>
    </row>
    <row r="59" spans="1:9" ht="103.5" customHeight="1" thickBot="1" x14ac:dyDescent="0.25">
      <c r="A59" s="98">
        <v>53</v>
      </c>
      <c r="B59" s="84" t="s">
        <v>461</v>
      </c>
      <c r="C59" s="85" t="s">
        <v>388</v>
      </c>
      <c r="D59" s="86" t="s">
        <v>263</v>
      </c>
      <c r="E59" s="88" t="s">
        <v>14</v>
      </c>
      <c r="F59" s="88" t="s">
        <v>462</v>
      </c>
      <c r="G59" s="89">
        <v>3793.55</v>
      </c>
      <c r="H59" s="95"/>
      <c r="I59" s="95"/>
    </row>
    <row r="60" spans="1:9" ht="103.5" customHeight="1" thickBot="1" x14ac:dyDescent="0.25">
      <c r="A60" s="98">
        <v>54</v>
      </c>
      <c r="B60" s="84" t="s">
        <v>463</v>
      </c>
      <c r="C60" s="85" t="s">
        <v>388</v>
      </c>
      <c r="D60" s="86" t="s">
        <v>263</v>
      </c>
      <c r="E60" s="86" t="s">
        <v>272</v>
      </c>
      <c r="F60" s="88" t="s">
        <v>464</v>
      </c>
      <c r="G60" s="89">
        <v>6322.58</v>
      </c>
      <c r="H60" s="95"/>
      <c r="I60" s="95"/>
    </row>
    <row r="61" spans="1:9" ht="103.5" customHeight="1" thickBot="1" x14ac:dyDescent="0.25">
      <c r="A61" s="98">
        <v>55</v>
      </c>
      <c r="B61" s="84" t="s">
        <v>465</v>
      </c>
      <c r="C61" s="85" t="s">
        <v>388</v>
      </c>
      <c r="D61" s="86" t="s">
        <v>263</v>
      </c>
      <c r="E61" s="87" t="s">
        <v>343</v>
      </c>
      <c r="F61" s="88" t="s">
        <v>466</v>
      </c>
      <c r="G61" s="89">
        <v>3341</v>
      </c>
      <c r="H61" s="95"/>
      <c r="I61" s="95"/>
    </row>
    <row r="62" spans="1:9" ht="103.5" customHeight="1" thickBot="1" x14ac:dyDescent="0.25">
      <c r="A62" s="98">
        <v>56</v>
      </c>
      <c r="B62" s="84" t="s">
        <v>467</v>
      </c>
      <c r="C62" s="85" t="s">
        <v>388</v>
      </c>
      <c r="D62" s="86" t="s">
        <v>263</v>
      </c>
      <c r="E62" s="111" t="s">
        <v>344</v>
      </c>
      <c r="F62" s="88" t="s">
        <v>468</v>
      </c>
      <c r="G62" s="89">
        <v>4245.16</v>
      </c>
      <c r="H62" s="95"/>
      <c r="I62" s="95"/>
    </row>
    <row r="63" spans="1:9" ht="103.5" customHeight="1" thickBot="1" x14ac:dyDescent="0.25">
      <c r="A63" s="98">
        <v>57</v>
      </c>
      <c r="B63" s="84" t="s">
        <v>469</v>
      </c>
      <c r="C63" s="85" t="s">
        <v>388</v>
      </c>
      <c r="D63" s="86" t="s">
        <v>263</v>
      </c>
      <c r="E63" s="86" t="s">
        <v>22</v>
      </c>
      <c r="F63" s="88" t="s">
        <v>470</v>
      </c>
      <c r="G63" s="89">
        <v>4967.74</v>
      </c>
      <c r="H63" s="95"/>
      <c r="I63" s="95"/>
    </row>
    <row r="64" spans="1:9" ht="103.5" customHeight="1" thickBot="1" x14ac:dyDescent="0.25">
      <c r="A64" s="98">
        <v>58</v>
      </c>
      <c r="B64" s="84" t="s">
        <v>471</v>
      </c>
      <c r="C64" s="85" t="s">
        <v>388</v>
      </c>
      <c r="D64" s="86" t="s">
        <v>263</v>
      </c>
      <c r="E64" s="86" t="s">
        <v>274</v>
      </c>
      <c r="F64" s="88" t="s">
        <v>472</v>
      </c>
      <c r="G64" s="89">
        <v>7225.81</v>
      </c>
      <c r="H64" s="95"/>
      <c r="I64" s="95"/>
    </row>
    <row r="65" spans="1:9" ht="103.5" customHeight="1" thickBot="1" x14ac:dyDescent="0.25">
      <c r="A65" s="98">
        <v>59</v>
      </c>
      <c r="B65" s="84" t="s">
        <v>473</v>
      </c>
      <c r="C65" s="85" t="s">
        <v>388</v>
      </c>
      <c r="D65" s="113" t="s">
        <v>267</v>
      </c>
      <c r="E65" s="87" t="s">
        <v>325</v>
      </c>
      <c r="F65" s="88" t="s">
        <v>474</v>
      </c>
      <c r="G65" s="89">
        <v>7225.81</v>
      </c>
      <c r="H65" s="103"/>
      <c r="I65" s="103"/>
    </row>
    <row r="66" spans="1:9" ht="103.5" customHeight="1" thickBot="1" x14ac:dyDescent="0.25">
      <c r="A66" s="98">
        <v>60</v>
      </c>
      <c r="B66" s="84" t="s">
        <v>475</v>
      </c>
      <c r="C66" s="85" t="s">
        <v>388</v>
      </c>
      <c r="D66" s="113" t="s">
        <v>267</v>
      </c>
      <c r="E66" s="87" t="s">
        <v>290</v>
      </c>
      <c r="F66" s="88" t="s">
        <v>476</v>
      </c>
      <c r="G66" s="89">
        <v>4967.74</v>
      </c>
      <c r="H66" s="95"/>
      <c r="I66" s="95"/>
    </row>
    <row r="67" spans="1:9" ht="103.5" customHeight="1" thickBot="1" x14ac:dyDescent="0.25">
      <c r="A67" s="98">
        <v>61</v>
      </c>
      <c r="B67" s="84" t="s">
        <v>477</v>
      </c>
      <c r="C67" s="85" t="s">
        <v>388</v>
      </c>
      <c r="D67" s="113" t="s">
        <v>267</v>
      </c>
      <c r="E67" s="88" t="s">
        <v>200</v>
      </c>
      <c r="F67" s="88" t="s">
        <v>478</v>
      </c>
      <c r="G67" s="89">
        <v>14903.23</v>
      </c>
      <c r="H67" s="95"/>
      <c r="I67" s="95"/>
    </row>
    <row r="68" spans="1:9" ht="103.5" customHeight="1" thickBot="1" x14ac:dyDescent="0.25">
      <c r="A68" s="98">
        <v>62</v>
      </c>
      <c r="B68" s="84" t="s">
        <v>479</v>
      </c>
      <c r="C68" s="85" t="s">
        <v>480</v>
      </c>
      <c r="D68" s="85" t="s">
        <v>389</v>
      </c>
      <c r="E68" s="86" t="s">
        <v>481</v>
      </c>
      <c r="F68" s="88" t="s">
        <v>482</v>
      </c>
      <c r="G68" s="89">
        <v>12288.39</v>
      </c>
      <c r="H68" s="95"/>
      <c r="I68" s="95"/>
    </row>
    <row r="69" spans="1:9" ht="103.5" customHeight="1" thickBot="1" x14ac:dyDescent="0.25">
      <c r="A69" s="98">
        <v>63</v>
      </c>
      <c r="B69" s="84" t="s">
        <v>483</v>
      </c>
      <c r="C69" s="85" t="s">
        <v>388</v>
      </c>
      <c r="D69" s="113" t="s">
        <v>267</v>
      </c>
      <c r="E69" s="88" t="s">
        <v>269</v>
      </c>
      <c r="F69" s="88" t="s">
        <v>308</v>
      </c>
      <c r="G69" s="89">
        <v>16709.68</v>
      </c>
      <c r="H69" s="95"/>
      <c r="I69" s="95">
        <v>27187</v>
      </c>
    </row>
    <row r="70" spans="1:9" ht="103.5" customHeight="1" thickBot="1" x14ac:dyDescent="0.25">
      <c r="A70" s="98">
        <v>64</v>
      </c>
      <c r="B70" s="84" t="s">
        <v>484</v>
      </c>
      <c r="C70" s="98" t="s">
        <v>384</v>
      </c>
      <c r="D70" s="86" t="s">
        <v>263</v>
      </c>
      <c r="E70" s="87" t="s">
        <v>485</v>
      </c>
      <c r="F70" s="88" t="s">
        <v>486</v>
      </c>
      <c r="G70" s="89">
        <v>4050</v>
      </c>
      <c r="H70" s="95"/>
      <c r="I70" s="95"/>
    </row>
    <row r="71" spans="1:9" ht="103.5" customHeight="1" thickBot="1" x14ac:dyDescent="0.25">
      <c r="A71" s="98">
        <v>65</v>
      </c>
      <c r="B71" s="84" t="s">
        <v>487</v>
      </c>
      <c r="C71" s="85" t="s">
        <v>388</v>
      </c>
      <c r="D71" s="113" t="s">
        <v>267</v>
      </c>
      <c r="E71" s="102" t="s">
        <v>268</v>
      </c>
      <c r="F71" s="102" t="s">
        <v>488</v>
      </c>
      <c r="G71" s="89">
        <v>16258.06</v>
      </c>
      <c r="H71" s="95"/>
      <c r="I71" s="95"/>
    </row>
    <row r="72" spans="1:9" ht="103.5" customHeight="1" thickBot="1" x14ac:dyDescent="0.25">
      <c r="A72" s="98">
        <v>66</v>
      </c>
      <c r="B72" s="84" t="s">
        <v>489</v>
      </c>
      <c r="C72" s="85" t="s">
        <v>388</v>
      </c>
      <c r="D72" s="86" t="s">
        <v>365</v>
      </c>
      <c r="E72" s="87" t="s">
        <v>366</v>
      </c>
      <c r="F72" s="88" t="s">
        <v>490</v>
      </c>
      <c r="G72" s="89">
        <v>13548.39</v>
      </c>
      <c r="H72" s="95">
        <v>840</v>
      </c>
      <c r="I72" s="95"/>
    </row>
    <row r="73" spans="1:9" ht="103.5" customHeight="1" thickBot="1" x14ac:dyDescent="0.25">
      <c r="A73" s="98">
        <v>67</v>
      </c>
      <c r="B73" s="84" t="s">
        <v>491</v>
      </c>
      <c r="C73" s="85" t="s">
        <v>388</v>
      </c>
      <c r="D73" s="113" t="s">
        <v>267</v>
      </c>
      <c r="E73" s="88" t="s">
        <v>18</v>
      </c>
      <c r="F73" s="88" t="s">
        <v>349</v>
      </c>
      <c r="G73" s="89">
        <v>18064.52</v>
      </c>
      <c r="H73" s="95"/>
      <c r="I73" s="95"/>
    </row>
    <row r="74" spans="1:9" ht="103.5" customHeight="1" thickBot="1" x14ac:dyDescent="0.25">
      <c r="A74" s="98">
        <v>68</v>
      </c>
      <c r="B74" s="84" t="s">
        <v>492</v>
      </c>
      <c r="C74" s="85" t="s">
        <v>388</v>
      </c>
      <c r="D74" s="113" t="s">
        <v>267</v>
      </c>
      <c r="E74" s="86" t="s">
        <v>139</v>
      </c>
      <c r="F74" s="88" t="s">
        <v>493</v>
      </c>
      <c r="G74" s="89">
        <v>18064.52</v>
      </c>
      <c r="H74" s="95"/>
      <c r="I74" s="95"/>
    </row>
    <row r="75" spans="1:9" ht="103.5" customHeight="1" thickBot="1" x14ac:dyDescent="0.25">
      <c r="A75" s="98">
        <v>69</v>
      </c>
      <c r="B75" s="84" t="s">
        <v>494</v>
      </c>
      <c r="C75" s="85" t="s">
        <v>388</v>
      </c>
      <c r="D75" s="86" t="s">
        <v>263</v>
      </c>
      <c r="E75" s="87" t="s">
        <v>181</v>
      </c>
      <c r="F75" s="88" t="s">
        <v>495</v>
      </c>
      <c r="G75" s="89">
        <v>4050</v>
      </c>
      <c r="H75" s="95"/>
      <c r="I75" s="95"/>
    </row>
    <row r="76" spans="1:9" ht="103.5" customHeight="1" thickBot="1" x14ac:dyDescent="0.25">
      <c r="A76" s="98">
        <v>70</v>
      </c>
      <c r="B76" s="84" t="s">
        <v>496</v>
      </c>
      <c r="C76" s="85" t="s">
        <v>388</v>
      </c>
      <c r="D76" s="86" t="s">
        <v>263</v>
      </c>
      <c r="E76" s="88" t="s">
        <v>273</v>
      </c>
      <c r="F76" s="88" t="s">
        <v>350</v>
      </c>
      <c r="G76" s="89">
        <v>4050</v>
      </c>
      <c r="H76" s="95"/>
      <c r="I76" s="95"/>
    </row>
    <row r="77" spans="1:9" ht="103.5" customHeight="1" thickBot="1" x14ac:dyDescent="0.25">
      <c r="A77" s="98">
        <v>71</v>
      </c>
      <c r="B77" s="84" t="s">
        <v>497</v>
      </c>
      <c r="C77" s="85" t="s">
        <v>388</v>
      </c>
      <c r="D77" s="86" t="s">
        <v>263</v>
      </c>
      <c r="E77" s="86" t="s">
        <v>302</v>
      </c>
      <c r="F77" s="88" t="s">
        <v>498</v>
      </c>
      <c r="G77" s="89">
        <v>4050</v>
      </c>
      <c r="H77" s="95"/>
      <c r="I77" s="95"/>
    </row>
    <row r="78" spans="1:9" ht="103.5" customHeight="1" thickBot="1" x14ac:dyDescent="0.25">
      <c r="A78" s="98">
        <v>72</v>
      </c>
      <c r="B78" s="84" t="s">
        <v>499</v>
      </c>
      <c r="C78" s="85" t="s">
        <v>388</v>
      </c>
      <c r="D78" s="86" t="s">
        <v>263</v>
      </c>
      <c r="E78" s="87" t="s">
        <v>364</v>
      </c>
      <c r="F78" s="88" t="s">
        <v>498</v>
      </c>
      <c r="G78" s="89">
        <v>4050</v>
      </c>
      <c r="H78" s="95"/>
      <c r="I78" s="95"/>
    </row>
    <row r="79" spans="1:9" ht="103.5" customHeight="1" thickBot="1" x14ac:dyDescent="0.25">
      <c r="A79" s="98">
        <v>73</v>
      </c>
      <c r="B79" s="84" t="s">
        <v>500</v>
      </c>
      <c r="C79" s="85" t="s">
        <v>388</v>
      </c>
      <c r="D79" s="86" t="s">
        <v>263</v>
      </c>
      <c r="E79" s="86" t="s">
        <v>501</v>
      </c>
      <c r="F79" s="88" t="s">
        <v>502</v>
      </c>
      <c r="G79" s="89">
        <v>4233</v>
      </c>
      <c r="H79" s="95"/>
      <c r="I79" s="95"/>
    </row>
    <row r="80" spans="1:9" ht="103.5" customHeight="1" thickBot="1" x14ac:dyDescent="0.25">
      <c r="A80" s="98">
        <v>74</v>
      </c>
      <c r="B80" s="84" t="s">
        <v>503</v>
      </c>
      <c r="C80" s="85" t="s">
        <v>388</v>
      </c>
      <c r="D80" s="86" t="s">
        <v>263</v>
      </c>
      <c r="E80" s="86" t="s">
        <v>504</v>
      </c>
      <c r="F80" s="88" t="s">
        <v>502</v>
      </c>
      <c r="G80" s="89">
        <v>4233</v>
      </c>
      <c r="H80" s="95"/>
      <c r="I80" s="95"/>
    </row>
    <row r="81" spans="1:9" ht="103.5" customHeight="1" thickBot="1" x14ac:dyDescent="0.25">
      <c r="A81" s="98">
        <v>75</v>
      </c>
      <c r="B81" s="84" t="s">
        <v>505</v>
      </c>
      <c r="C81" s="85" t="s">
        <v>388</v>
      </c>
      <c r="D81" s="86" t="s">
        <v>263</v>
      </c>
      <c r="E81" s="88" t="s">
        <v>27</v>
      </c>
      <c r="F81" s="88" t="s">
        <v>320</v>
      </c>
      <c r="G81" s="89">
        <v>4200</v>
      </c>
      <c r="H81" s="95"/>
      <c r="I81" s="95"/>
    </row>
    <row r="82" spans="1:9" ht="103.5" customHeight="1" thickBot="1" x14ac:dyDescent="0.25">
      <c r="A82" s="98">
        <v>76</v>
      </c>
      <c r="B82" s="84" t="s">
        <v>506</v>
      </c>
      <c r="C82" s="85" t="s">
        <v>388</v>
      </c>
      <c r="D82" s="86" t="s">
        <v>263</v>
      </c>
      <c r="E82" s="86" t="s">
        <v>275</v>
      </c>
      <c r="F82" s="88" t="s">
        <v>507</v>
      </c>
      <c r="G82" s="109">
        <v>4050</v>
      </c>
      <c r="H82" s="95"/>
      <c r="I82" s="95"/>
    </row>
    <row r="83" spans="1:9" ht="103.5" customHeight="1" thickBot="1" x14ac:dyDescent="0.25">
      <c r="A83" s="98">
        <v>77</v>
      </c>
      <c r="B83" s="84" t="s">
        <v>508</v>
      </c>
      <c r="C83" s="85" t="s">
        <v>388</v>
      </c>
      <c r="D83" s="86" t="s">
        <v>286</v>
      </c>
      <c r="E83" s="87" t="s">
        <v>347</v>
      </c>
      <c r="F83" s="88" t="s">
        <v>509</v>
      </c>
      <c r="G83" s="89">
        <v>4050</v>
      </c>
      <c r="H83" s="95"/>
      <c r="I83" s="95"/>
    </row>
    <row r="84" spans="1:9" ht="103.5" customHeight="1" thickBot="1" x14ac:dyDescent="0.25">
      <c r="A84" s="98">
        <v>78</v>
      </c>
      <c r="B84" s="84" t="s">
        <v>510</v>
      </c>
      <c r="C84" s="85" t="s">
        <v>388</v>
      </c>
      <c r="D84" s="86" t="s">
        <v>263</v>
      </c>
      <c r="E84" s="88" t="s">
        <v>202</v>
      </c>
      <c r="F84" s="88" t="s">
        <v>316</v>
      </c>
      <c r="G84" s="89">
        <v>4200</v>
      </c>
      <c r="H84" s="95"/>
      <c r="I84" s="95"/>
    </row>
    <row r="85" spans="1:9" ht="103.5" customHeight="1" thickBot="1" x14ac:dyDescent="0.25">
      <c r="A85" s="98">
        <v>79</v>
      </c>
      <c r="B85" s="84" t="s">
        <v>511</v>
      </c>
      <c r="C85" s="85" t="s">
        <v>388</v>
      </c>
      <c r="D85" s="86" t="s">
        <v>263</v>
      </c>
      <c r="E85" s="88" t="s">
        <v>26</v>
      </c>
      <c r="F85" s="88" t="s">
        <v>316</v>
      </c>
      <c r="G85" s="89">
        <v>4200</v>
      </c>
      <c r="H85" s="95"/>
      <c r="I85" s="95"/>
    </row>
    <row r="86" spans="1:9" ht="103.5" customHeight="1" thickBot="1" x14ac:dyDescent="0.25">
      <c r="A86" s="98">
        <v>80</v>
      </c>
      <c r="B86" s="84" t="s">
        <v>512</v>
      </c>
      <c r="C86" s="85" t="s">
        <v>388</v>
      </c>
      <c r="D86" s="86" t="s">
        <v>263</v>
      </c>
      <c r="E86" s="86" t="s">
        <v>207</v>
      </c>
      <c r="F86" s="88" t="s">
        <v>513</v>
      </c>
      <c r="G86" s="109">
        <v>4050</v>
      </c>
      <c r="H86" s="95"/>
      <c r="I86" s="95"/>
    </row>
    <row r="87" spans="1:9" ht="103.5" customHeight="1" thickBot="1" x14ac:dyDescent="0.25">
      <c r="A87" s="98">
        <v>81</v>
      </c>
      <c r="B87" s="84" t="s">
        <v>514</v>
      </c>
      <c r="C87" s="85" t="s">
        <v>388</v>
      </c>
      <c r="D87" s="86" t="s">
        <v>263</v>
      </c>
      <c r="E87" s="86" t="s">
        <v>303</v>
      </c>
      <c r="F87" s="88" t="s">
        <v>316</v>
      </c>
      <c r="G87" s="109">
        <v>3700</v>
      </c>
      <c r="H87" s="95"/>
      <c r="I87" s="95"/>
    </row>
    <row r="88" spans="1:9" ht="103.5" customHeight="1" thickBot="1" x14ac:dyDescent="0.25">
      <c r="A88" s="98">
        <v>82</v>
      </c>
      <c r="B88" s="84" t="s">
        <v>515</v>
      </c>
      <c r="C88" s="85" t="s">
        <v>388</v>
      </c>
      <c r="D88" s="86" t="s">
        <v>263</v>
      </c>
      <c r="E88" s="86" t="s">
        <v>204</v>
      </c>
      <c r="F88" s="88" t="s">
        <v>507</v>
      </c>
      <c r="G88" s="109">
        <v>4050</v>
      </c>
      <c r="H88" s="96"/>
      <c r="I88" s="96"/>
    </row>
    <row r="89" spans="1:9" ht="103.5" customHeight="1" thickBot="1" x14ac:dyDescent="0.25">
      <c r="A89" s="98">
        <v>83</v>
      </c>
      <c r="B89" s="84" t="s">
        <v>516</v>
      </c>
      <c r="C89" s="85" t="s">
        <v>388</v>
      </c>
      <c r="D89" s="86" t="s">
        <v>263</v>
      </c>
      <c r="E89" s="88" t="s">
        <v>29</v>
      </c>
      <c r="F89" s="88" t="s">
        <v>320</v>
      </c>
      <c r="G89" s="109">
        <v>4750</v>
      </c>
      <c r="H89" s="96"/>
      <c r="I89" s="96"/>
    </row>
    <row r="90" spans="1:9" ht="103.5" customHeight="1" thickBot="1" x14ac:dyDescent="0.25">
      <c r="A90" s="98">
        <v>84</v>
      </c>
      <c r="B90" s="97" t="s">
        <v>517</v>
      </c>
      <c r="C90" s="85" t="s">
        <v>388</v>
      </c>
      <c r="D90" s="99" t="s">
        <v>263</v>
      </c>
      <c r="E90" s="100" t="s">
        <v>380</v>
      </c>
      <c r="F90" s="100" t="s">
        <v>518</v>
      </c>
      <c r="G90" s="114">
        <v>4050</v>
      </c>
      <c r="H90" s="96"/>
      <c r="I90" s="96"/>
    </row>
    <row r="91" spans="1:9" ht="103.5" customHeight="1" thickBot="1" x14ac:dyDescent="0.25">
      <c r="A91" s="98">
        <v>85</v>
      </c>
      <c r="B91" s="84" t="s">
        <v>519</v>
      </c>
      <c r="C91" s="85" t="s">
        <v>388</v>
      </c>
      <c r="D91" s="86" t="s">
        <v>263</v>
      </c>
      <c r="E91" s="88" t="s">
        <v>324</v>
      </c>
      <c r="F91" s="88" t="s">
        <v>316</v>
      </c>
      <c r="G91" s="109">
        <v>4200</v>
      </c>
      <c r="H91" s="96"/>
      <c r="I91" s="96"/>
    </row>
    <row r="92" spans="1:9" ht="103.5" customHeight="1" thickBot="1" x14ac:dyDescent="0.25">
      <c r="A92" s="98">
        <v>86</v>
      </c>
      <c r="B92" s="84" t="s">
        <v>520</v>
      </c>
      <c r="C92" s="85" t="s">
        <v>388</v>
      </c>
      <c r="D92" s="86" t="s">
        <v>286</v>
      </c>
      <c r="E92" s="87" t="s">
        <v>345</v>
      </c>
      <c r="F92" s="88" t="s">
        <v>316</v>
      </c>
      <c r="G92" s="89">
        <v>3700</v>
      </c>
      <c r="H92" s="96"/>
      <c r="I92" s="96"/>
    </row>
    <row r="93" spans="1:9" ht="103.5" customHeight="1" thickBot="1" x14ac:dyDescent="0.25">
      <c r="A93" s="98">
        <v>87</v>
      </c>
      <c r="B93" s="84" t="s">
        <v>521</v>
      </c>
      <c r="C93" s="85" t="s">
        <v>388</v>
      </c>
      <c r="D93" s="86" t="s">
        <v>263</v>
      </c>
      <c r="E93" s="88" t="s">
        <v>193</v>
      </c>
      <c r="F93" s="88" t="s">
        <v>316</v>
      </c>
      <c r="G93" s="109">
        <v>3700</v>
      </c>
      <c r="H93" s="96"/>
      <c r="I93" s="96"/>
    </row>
    <row r="94" spans="1:9" ht="103.5" customHeight="1" thickBot="1" x14ac:dyDescent="0.25">
      <c r="A94" s="98">
        <v>88</v>
      </c>
      <c r="B94" s="84" t="s">
        <v>522</v>
      </c>
      <c r="C94" s="85" t="s">
        <v>388</v>
      </c>
      <c r="D94" s="86" t="s">
        <v>286</v>
      </c>
      <c r="E94" s="87" t="s">
        <v>346</v>
      </c>
      <c r="F94" s="88" t="s">
        <v>316</v>
      </c>
      <c r="G94" s="89">
        <v>3700</v>
      </c>
      <c r="H94" s="96"/>
      <c r="I94" s="96"/>
    </row>
    <row r="95" spans="1:9" ht="144" customHeight="1" thickBot="1" x14ac:dyDescent="0.25">
      <c r="A95" s="98">
        <v>89</v>
      </c>
      <c r="B95" s="84" t="s">
        <v>523</v>
      </c>
      <c r="C95" s="85" t="s">
        <v>388</v>
      </c>
      <c r="D95" s="86" t="s">
        <v>263</v>
      </c>
      <c r="E95" s="86" t="s">
        <v>208</v>
      </c>
      <c r="F95" s="88" t="s">
        <v>524</v>
      </c>
      <c r="G95" s="109">
        <v>4050</v>
      </c>
      <c r="H95" s="96"/>
      <c r="I95" s="96"/>
    </row>
    <row r="96" spans="1:9" ht="103.5" customHeight="1" thickBot="1" x14ac:dyDescent="0.25">
      <c r="A96" s="98">
        <v>90</v>
      </c>
      <c r="B96" s="84" t="s">
        <v>525</v>
      </c>
      <c r="C96" s="85" t="s">
        <v>388</v>
      </c>
      <c r="D96" s="86" t="s">
        <v>263</v>
      </c>
      <c r="E96" s="88" t="s">
        <v>333</v>
      </c>
      <c r="F96" s="88" t="s">
        <v>334</v>
      </c>
      <c r="G96" s="109">
        <v>4200</v>
      </c>
      <c r="H96" s="96"/>
      <c r="I96" s="96"/>
    </row>
    <row r="97" spans="1:9" ht="103.5" customHeight="1" thickBot="1" x14ac:dyDescent="0.25">
      <c r="A97" s="98">
        <v>91</v>
      </c>
      <c r="B97" s="84" t="s">
        <v>526</v>
      </c>
      <c r="C97" s="85" t="s">
        <v>388</v>
      </c>
      <c r="D97" s="86" t="s">
        <v>286</v>
      </c>
      <c r="E97" s="87" t="s">
        <v>288</v>
      </c>
      <c r="F97" s="88" t="s">
        <v>513</v>
      </c>
      <c r="G97" s="109">
        <v>4050</v>
      </c>
      <c r="H97" s="96"/>
      <c r="I97" s="96"/>
    </row>
    <row r="98" spans="1:9" ht="103.5" customHeight="1" thickBot="1" x14ac:dyDescent="0.25">
      <c r="A98" s="98">
        <v>92</v>
      </c>
      <c r="B98" s="84" t="s">
        <v>527</v>
      </c>
      <c r="C98" s="85" t="s">
        <v>388</v>
      </c>
      <c r="D98" s="86" t="s">
        <v>263</v>
      </c>
      <c r="E98" s="88" t="s">
        <v>335</v>
      </c>
      <c r="F98" s="88" t="s">
        <v>316</v>
      </c>
      <c r="G98" s="109">
        <v>4200</v>
      </c>
      <c r="H98" s="104"/>
      <c r="I98" s="104"/>
    </row>
    <row r="99" spans="1:9" ht="87" customHeight="1" thickBot="1" x14ac:dyDescent="0.25">
      <c r="A99" s="98">
        <v>93</v>
      </c>
      <c r="B99" s="84" t="s">
        <v>528</v>
      </c>
      <c r="C99" s="85" t="s">
        <v>388</v>
      </c>
      <c r="D99" s="86" t="s">
        <v>263</v>
      </c>
      <c r="E99" s="86" t="s">
        <v>276</v>
      </c>
      <c r="F99" s="88" t="s">
        <v>339</v>
      </c>
      <c r="G99" s="109">
        <v>4050</v>
      </c>
      <c r="H99" s="95"/>
      <c r="I99" s="95"/>
    </row>
    <row r="100" spans="1:9" ht="87" customHeight="1" thickBot="1" x14ac:dyDescent="0.25">
      <c r="A100" s="98">
        <v>94</v>
      </c>
      <c r="B100" s="97" t="s">
        <v>529</v>
      </c>
      <c r="C100" s="85" t="s">
        <v>388</v>
      </c>
      <c r="D100" s="99" t="s">
        <v>263</v>
      </c>
      <c r="E100" s="100" t="s">
        <v>382</v>
      </c>
      <c r="F100" s="100" t="s">
        <v>518</v>
      </c>
      <c r="G100" s="114">
        <v>4050</v>
      </c>
      <c r="H100" s="95"/>
      <c r="I100" s="95"/>
    </row>
    <row r="101" spans="1:9" ht="87" customHeight="1" thickBot="1" x14ac:dyDescent="0.25">
      <c r="A101" s="98">
        <v>95</v>
      </c>
      <c r="B101" s="84" t="s">
        <v>530</v>
      </c>
      <c r="C101" s="85" t="s">
        <v>388</v>
      </c>
      <c r="D101" s="86" t="s">
        <v>263</v>
      </c>
      <c r="E101" s="88" t="s">
        <v>191</v>
      </c>
      <c r="F101" s="88" t="s">
        <v>316</v>
      </c>
      <c r="G101" s="109">
        <v>3700</v>
      </c>
      <c r="H101" s="95"/>
      <c r="I101" s="95"/>
    </row>
    <row r="102" spans="1:9" ht="87" customHeight="1" thickBot="1" x14ac:dyDescent="0.25">
      <c r="A102" s="98">
        <v>96</v>
      </c>
      <c r="B102" s="84" t="s">
        <v>531</v>
      </c>
      <c r="C102" s="85" t="s">
        <v>388</v>
      </c>
      <c r="D102" s="86" t="s">
        <v>263</v>
      </c>
      <c r="E102" s="86" t="s">
        <v>205</v>
      </c>
      <c r="F102" s="88" t="s">
        <v>316</v>
      </c>
      <c r="G102" s="109">
        <v>3700</v>
      </c>
      <c r="H102" s="95"/>
      <c r="I102" s="95"/>
    </row>
    <row r="103" spans="1:9" ht="87" customHeight="1" thickBot="1" x14ac:dyDescent="0.25">
      <c r="A103" s="98">
        <v>97</v>
      </c>
      <c r="B103" s="84" t="s">
        <v>532</v>
      </c>
      <c r="C103" s="85" t="s">
        <v>388</v>
      </c>
      <c r="D103" s="86" t="s">
        <v>263</v>
      </c>
      <c r="E103" s="88" t="s">
        <v>28</v>
      </c>
      <c r="F103" s="88" t="s">
        <v>339</v>
      </c>
      <c r="G103" s="109">
        <v>4600</v>
      </c>
      <c r="H103" s="95"/>
      <c r="I103" s="95"/>
    </row>
    <row r="104" spans="1:9" ht="87" customHeight="1" thickBot="1" x14ac:dyDescent="0.25">
      <c r="A104" s="98">
        <v>98</v>
      </c>
      <c r="B104" s="84" t="s">
        <v>533</v>
      </c>
      <c r="C104" s="85" t="s">
        <v>388</v>
      </c>
      <c r="D104" s="86" t="s">
        <v>263</v>
      </c>
      <c r="E104" s="88" t="s">
        <v>192</v>
      </c>
      <c r="F104" s="88" t="s">
        <v>316</v>
      </c>
      <c r="G104" s="109">
        <v>3700</v>
      </c>
      <c r="H104" s="95"/>
      <c r="I104" s="95"/>
    </row>
    <row r="105" spans="1:9" ht="113.25" customHeight="1" thickBot="1" x14ac:dyDescent="0.25">
      <c r="A105" s="98">
        <v>99</v>
      </c>
      <c r="B105" s="84" t="s">
        <v>534</v>
      </c>
      <c r="C105" s="85" t="s">
        <v>388</v>
      </c>
      <c r="D105" s="86" t="s">
        <v>286</v>
      </c>
      <c r="E105" s="87" t="s">
        <v>375</v>
      </c>
      <c r="F105" s="88" t="s">
        <v>316</v>
      </c>
      <c r="G105" s="89">
        <v>3700</v>
      </c>
      <c r="H105" s="95"/>
      <c r="I105" s="95"/>
    </row>
    <row r="106" spans="1:9" ht="87" customHeight="1" thickBot="1" x14ac:dyDescent="0.25">
      <c r="A106" s="98">
        <v>100</v>
      </c>
      <c r="B106" s="84" t="s">
        <v>535</v>
      </c>
      <c r="C106" s="85" t="s">
        <v>388</v>
      </c>
      <c r="D106" s="86" t="s">
        <v>263</v>
      </c>
      <c r="E106" s="86" t="s">
        <v>271</v>
      </c>
      <c r="F106" s="88" t="s">
        <v>322</v>
      </c>
      <c r="G106" s="89">
        <v>3341.94</v>
      </c>
      <c r="H106" s="95"/>
      <c r="I106" s="95"/>
    </row>
    <row r="107" spans="1:9" ht="87" customHeight="1" thickBot="1" x14ac:dyDescent="0.25">
      <c r="A107" s="98">
        <v>101</v>
      </c>
      <c r="B107" s="84" t="s">
        <v>536</v>
      </c>
      <c r="C107" s="85" t="s">
        <v>388</v>
      </c>
      <c r="D107" s="86" t="s">
        <v>286</v>
      </c>
      <c r="E107" s="87" t="s">
        <v>348</v>
      </c>
      <c r="F107" s="88" t="s">
        <v>537</v>
      </c>
      <c r="G107" s="89">
        <v>3341.94</v>
      </c>
      <c r="H107" s="95"/>
      <c r="I107" s="95"/>
    </row>
    <row r="108" spans="1:9" ht="87" customHeight="1" thickBot="1" x14ac:dyDescent="0.25">
      <c r="A108" s="98">
        <v>102</v>
      </c>
      <c r="B108" s="84" t="s">
        <v>538</v>
      </c>
      <c r="C108" s="85" t="s">
        <v>388</v>
      </c>
      <c r="D108" s="86" t="s">
        <v>263</v>
      </c>
      <c r="E108" s="86" t="s">
        <v>144</v>
      </c>
      <c r="F108" s="88" t="s">
        <v>322</v>
      </c>
      <c r="G108" s="89">
        <v>3341.94</v>
      </c>
      <c r="H108" s="95"/>
      <c r="I108" s="95"/>
    </row>
    <row r="109" spans="1:9" ht="87" customHeight="1" thickBot="1" x14ac:dyDescent="0.25">
      <c r="A109" s="98">
        <v>103</v>
      </c>
      <c r="B109" s="84" t="s">
        <v>539</v>
      </c>
      <c r="C109" s="85" t="s">
        <v>388</v>
      </c>
      <c r="D109" s="86" t="s">
        <v>286</v>
      </c>
      <c r="E109" s="87" t="s">
        <v>377</v>
      </c>
      <c r="F109" s="88" t="s">
        <v>322</v>
      </c>
      <c r="G109" s="89">
        <v>3341.94</v>
      </c>
      <c r="H109" s="96"/>
      <c r="I109" s="96"/>
    </row>
    <row r="110" spans="1:9" ht="78" customHeight="1" thickBot="1" x14ac:dyDescent="0.25">
      <c r="A110" s="98">
        <v>104</v>
      </c>
      <c r="B110" s="97" t="s">
        <v>540</v>
      </c>
      <c r="C110" s="85" t="s">
        <v>388</v>
      </c>
      <c r="D110" s="99" t="s">
        <v>263</v>
      </c>
      <c r="E110" s="100" t="s">
        <v>379</v>
      </c>
      <c r="F110" s="88" t="s">
        <v>322</v>
      </c>
      <c r="G110" s="89">
        <v>3341.94</v>
      </c>
      <c r="H110" s="96"/>
      <c r="I110" s="96"/>
    </row>
    <row r="111" spans="1:9" ht="24.75" customHeight="1" thickBot="1" x14ac:dyDescent="0.25">
      <c r="A111" s="68"/>
      <c r="B111" s="81"/>
      <c r="C111" s="81"/>
      <c r="D111" s="68"/>
      <c r="E111" s="81"/>
      <c r="F111" s="68"/>
      <c r="G111" s="68"/>
    </row>
    <row r="112" spans="1:9" ht="35.25" customHeight="1" thickBot="1" x14ac:dyDescent="0.25">
      <c r="A112" s="132" t="s">
        <v>40</v>
      </c>
      <c r="B112" s="123"/>
      <c r="C112" s="123"/>
      <c r="D112" s="123"/>
      <c r="E112" s="123"/>
      <c r="F112" s="123"/>
      <c r="G112" s="123"/>
      <c r="H112" s="124"/>
      <c r="I112" s="106"/>
    </row>
    <row r="113" spans="1:9" ht="39.75" customHeight="1" thickBot="1" x14ac:dyDescent="0.25">
      <c r="A113" s="132" t="s">
        <v>41</v>
      </c>
      <c r="B113" s="123"/>
      <c r="C113" s="123"/>
      <c r="D113" s="123"/>
      <c r="E113" s="123"/>
      <c r="F113" s="123"/>
      <c r="G113" s="123"/>
      <c r="H113" s="124"/>
      <c r="I113" s="106"/>
    </row>
    <row r="114" spans="1:9" ht="57.75" customHeight="1" thickBot="1" x14ac:dyDescent="0.25">
      <c r="A114" s="69" t="s">
        <v>4</v>
      </c>
      <c r="B114" s="70" t="s">
        <v>5</v>
      </c>
      <c r="C114" s="70" t="s">
        <v>6</v>
      </c>
      <c r="D114" s="70" t="s">
        <v>277</v>
      </c>
      <c r="E114" s="70" t="s">
        <v>7</v>
      </c>
      <c r="F114" s="69" t="s">
        <v>198</v>
      </c>
      <c r="G114" s="69" t="s">
        <v>362</v>
      </c>
      <c r="H114" s="92" t="s">
        <v>8</v>
      </c>
      <c r="I114" s="121"/>
    </row>
    <row r="115" spans="1:9" ht="60" customHeight="1" thickBot="1" x14ac:dyDescent="0.25">
      <c r="A115" s="98">
        <v>105</v>
      </c>
      <c r="B115" s="85" t="s">
        <v>541</v>
      </c>
      <c r="C115" s="85" t="s">
        <v>388</v>
      </c>
      <c r="D115" s="85" t="s">
        <v>267</v>
      </c>
      <c r="E115" s="85" t="s">
        <v>42</v>
      </c>
      <c r="F115" s="85" t="s">
        <v>542</v>
      </c>
      <c r="G115" s="89">
        <v>9032.26</v>
      </c>
      <c r="H115" s="93"/>
    </row>
    <row r="116" spans="1:9" ht="51" customHeight="1" thickBot="1" x14ac:dyDescent="0.25">
      <c r="A116" s="98">
        <v>106</v>
      </c>
      <c r="B116" s="85" t="s">
        <v>543</v>
      </c>
      <c r="C116" s="85" t="s">
        <v>388</v>
      </c>
      <c r="D116" s="85" t="s">
        <v>267</v>
      </c>
      <c r="E116" s="85" t="s">
        <v>351</v>
      </c>
      <c r="F116" s="85" t="s">
        <v>544</v>
      </c>
      <c r="G116" s="89">
        <v>5870.97</v>
      </c>
      <c r="H116" s="93"/>
    </row>
    <row r="117" spans="1:9" ht="51" customHeight="1" x14ac:dyDescent="0.2">
      <c r="A117" s="68"/>
      <c r="B117" s="68"/>
      <c r="C117" s="68"/>
      <c r="D117" s="68"/>
      <c r="E117" s="68"/>
      <c r="F117" s="68"/>
      <c r="G117" s="71"/>
    </row>
    <row r="118" spans="1:9" ht="16.5" customHeight="1" thickBot="1" x14ac:dyDescent="0.25">
      <c r="A118" s="72"/>
      <c r="B118" s="68"/>
      <c r="C118" s="68"/>
      <c r="D118" s="68"/>
      <c r="E118" s="68"/>
      <c r="F118" s="68"/>
      <c r="G118" s="68"/>
    </row>
    <row r="119" spans="1:9" ht="20.25" customHeight="1" thickBot="1" x14ac:dyDescent="0.25">
      <c r="A119" s="122" t="s">
        <v>43</v>
      </c>
      <c r="B119" s="123"/>
      <c r="C119" s="123"/>
      <c r="D119" s="123"/>
      <c r="E119" s="123"/>
      <c r="F119" s="123"/>
      <c r="G119" s="123"/>
      <c r="H119" s="124"/>
      <c r="I119" s="106"/>
    </row>
    <row r="120" spans="1:9" ht="21" customHeight="1" thickBot="1" x14ac:dyDescent="0.25">
      <c r="A120" s="122" t="s">
        <v>44</v>
      </c>
      <c r="B120" s="123"/>
      <c r="C120" s="123"/>
      <c r="D120" s="123"/>
      <c r="E120" s="123"/>
      <c r="F120" s="123"/>
      <c r="G120" s="123"/>
      <c r="H120" s="124"/>
      <c r="I120" s="106"/>
    </row>
    <row r="121" spans="1:9" ht="68.25" customHeight="1" thickBot="1" x14ac:dyDescent="0.25">
      <c r="A121" s="69" t="s">
        <v>4</v>
      </c>
      <c r="B121" s="70" t="s">
        <v>5</v>
      </c>
      <c r="C121" s="70" t="s">
        <v>6</v>
      </c>
      <c r="D121" s="70" t="s">
        <v>278</v>
      </c>
      <c r="E121" s="70" t="s">
        <v>7</v>
      </c>
      <c r="F121" s="69" t="s">
        <v>198</v>
      </c>
      <c r="G121" s="69" t="s">
        <v>362</v>
      </c>
      <c r="H121" s="92" t="s">
        <v>8</v>
      </c>
      <c r="I121" s="121"/>
    </row>
    <row r="122" spans="1:9" ht="97.5" customHeight="1" thickBot="1" x14ac:dyDescent="0.25">
      <c r="A122" s="98">
        <v>107</v>
      </c>
      <c r="B122" s="85" t="s">
        <v>545</v>
      </c>
      <c r="C122" s="85" t="s">
        <v>388</v>
      </c>
      <c r="D122" s="85" t="s">
        <v>267</v>
      </c>
      <c r="E122" s="102" t="s">
        <v>352</v>
      </c>
      <c r="F122" s="102" t="s">
        <v>546</v>
      </c>
      <c r="G122" s="89">
        <v>16258.06</v>
      </c>
      <c r="H122" s="93"/>
    </row>
    <row r="123" spans="1:9" ht="97.5" customHeight="1" thickBot="1" x14ac:dyDescent="0.25">
      <c r="A123" s="98">
        <v>108</v>
      </c>
      <c r="B123" s="85" t="s">
        <v>547</v>
      </c>
      <c r="C123" s="85" t="s">
        <v>388</v>
      </c>
      <c r="D123" s="85" t="s">
        <v>267</v>
      </c>
      <c r="E123" s="102" t="s">
        <v>287</v>
      </c>
      <c r="F123" s="102" t="s">
        <v>548</v>
      </c>
      <c r="G123" s="89">
        <v>13548.39</v>
      </c>
      <c r="H123" s="93"/>
    </row>
    <row r="124" spans="1:9" ht="96.75" customHeight="1" thickBot="1" x14ac:dyDescent="0.25">
      <c r="A124" s="98">
        <v>109</v>
      </c>
      <c r="B124" s="85" t="s">
        <v>549</v>
      </c>
      <c r="C124" s="85" t="s">
        <v>388</v>
      </c>
      <c r="D124" s="85" t="s">
        <v>267</v>
      </c>
      <c r="E124" s="102" t="s">
        <v>381</v>
      </c>
      <c r="F124" s="102" t="s">
        <v>548</v>
      </c>
      <c r="G124" s="89">
        <v>14903.23</v>
      </c>
      <c r="H124" s="93"/>
    </row>
    <row r="125" spans="1:9" ht="62.25" customHeight="1" thickBot="1" x14ac:dyDescent="0.25">
      <c r="A125" s="98">
        <v>110</v>
      </c>
      <c r="B125" s="85" t="s">
        <v>550</v>
      </c>
      <c r="C125" s="85" t="s">
        <v>388</v>
      </c>
      <c r="D125" s="85" t="s">
        <v>267</v>
      </c>
      <c r="E125" s="102" t="s">
        <v>279</v>
      </c>
      <c r="F125" s="102" t="s">
        <v>353</v>
      </c>
      <c r="G125" s="89">
        <v>25290.32</v>
      </c>
      <c r="H125" s="93"/>
    </row>
    <row r="126" spans="1:9" ht="58.5" customHeight="1" thickBot="1" x14ac:dyDescent="0.25">
      <c r="A126" s="98">
        <v>111</v>
      </c>
      <c r="B126" s="85" t="s">
        <v>551</v>
      </c>
      <c r="C126" s="85" t="s">
        <v>388</v>
      </c>
      <c r="D126" s="85" t="s">
        <v>267</v>
      </c>
      <c r="E126" s="102" t="s">
        <v>45</v>
      </c>
      <c r="F126" s="102" t="s">
        <v>552</v>
      </c>
      <c r="G126" s="89">
        <v>16258.06</v>
      </c>
      <c r="H126" s="93"/>
    </row>
    <row r="127" spans="1:9" ht="62.25" customHeight="1" thickBot="1" x14ac:dyDescent="0.25">
      <c r="A127" s="98">
        <v>112</v>
      </c>
      <c r="B127" s="85" t="s">
        <v>553</v>
      </c>
      <c r="C127" s="85" t="s">
        <v>388</v>
      </c>
      <c r="D127" s="85" t="s">
        <v>267</v>
      </c>
      <c r="E127" s="102" t="s">
        <v>280</v>
      </c>
      <c r="F127" s="102" t="s">
        <v>554</v>
      </c>
      <c r="G127" s="89">
        <v>16258.06</v>
      </c>
      <c r="H127" s="95">
        <v>840</v>
      </c>
      <c r="I127" s="117"/>
    </row>
    <row r="128" spans="1:9" ht="62.25" customHeight="1" thickBot="1" x14ac:dyDescent="0.25">
      <c r="A128" s="98">
        <v>113</v>
      </c>
      <c r="B128" s="85" t="s">
        <v>555</v>
      </c>
      <c r="C128" s="85" t="s">
        <v>388</v>
      </c>
      <c r="D128" s="85" t="s">
        <v>267</v>
      </c>
      <c r="E128" s="102" t="s">
        <v>367</v>
      </c>
      <c r="F128" s="102" t="s">
        <v>556</v>
      </c>
      <c r="G128" s="89">
        <v>16258.06</v>
      </c>
      <c r="H128" s="66"/>
      <c r="I128" s="68"/>
    </row>
    <row r="129" spans="1:9" ht="15" customHeight="1" thickBot="1" x14ac:dyDescent="0.25">
      <c r="A129" s="72"/>
      <c r="B129" s="73"/>
      <c r="C129" s="73"/>
      <c r="D129" s="74"/>
      <c r="E129" s="75"/>
      <c r="F129" s="75"/>
      <c r="G129" s="75"/>
    </row>
    <row r="130" spans="1:9" ht="15" customHeight="1" thickBot="1" x14ac:dyDescent="0.25">
      <c r="A130" s="122" t="s">
        <v>291</v>
      </c>
      <c r="B130" s="123"/>
      <c r="C130" s="123"/>
      <c r="D130" s="123"/>
      <c r="E130" s="123"/>
      <c r="F130" s="123"/>
      <c r="G130" s="123"/>
      <c r="H130" s="124"/>
      <c r="I130" s="106"/>
    </row>
    <row r="131" spans="1:9" ht="15" customHeight="1" thickBot="1" x14ac:dyDescent="0.25">
      <c r="A131" s="122" t="s">
        <v>292</v>
      </c>
      <c r="B131" s="133"/>
      <c r="C131" s="133"/>
      <c r="D131" s="133"/>
      <c r="E131" s="133"/>
      <c r="F131" s="133"/>
      <c r="G131" s="133"/>
      <c r="H131" s="124"/>
      <c r="I131" s="106"/>
    </row>
    <row r="132" spans="1:9" ht="70.5" customHeight="1" thickBot="1" x14ac:dyDescent="0.25">
      <c r="A132" s="82" t="s">
        <v>4</v>
      </c>
      <c r="B132" s="83" t="s">
        <v>5</v>
      </c>
      <c r="C132" s="83" t="s">
        <v>6</v>
      </c>
      <c r="D132" s="83" t="s">
        <v>278</v>
      </c>
      <c r="E132" s="83" t="s">
        <v>7</v>
      </c>
      <c r="F132" s="82" t="s">
        <v>198</v>
      </c>
      <c r="G132" s="82" t="s">
        <v>362</v>
      </c>
      <c r="H132" s="92" t="s">
        <v>8</v>
      </c>
      <c r="I132" s="121"/>
    </row>
    <row r="133" spans="1:9" ht="99" customHeight="1" thickBot="1" x14ac:dyDescent="0.25">
      <c r="A133" s="98">
        <v>114</v>
      </c>
      <c r="B133" s="85" t="s">
        <v>557</v>
      </c>
      <c r="C133" s="85" t="s">
        <v>388</v>
      </c>
      <c r="D133" s="85" t="s">
        <v>267</v>
      </c>
      <c r="E133" s="102" t="s">
        <v>293</v>
      </c>
      <c r="F133" s="102" t="s">
        <v>354</v>
      </c>
      <c r="G133" s="89">
        <v>18064.52</v>
      </c>
      <c r="H133" s="93"/>
    </row>
    <row r="134" spans="1:9" ht="40.5" customHeight="1" x14ac:dyDescent="0.2">
      <c r="A134" s="68"/>
      <c r="B134" s="68"/>
      <c r="C134" s="68"/>
      <c r="D134" s="68"/>
      <c r="E134" s="76"/>
      <c r="F134" s="76"/>
      <c r="G134" s="71"/>
    </row>
    <row r="135" spans="1:9" ht="15" customHeight="1" thickBot="1" x14ac:dyDescent="0.25">
      <c r="A135" s="72"/>
      <c r="B135" s="73"/>
      <c r="C135" s="73"/>
      <c r="D135" s="74"/>
      <c r="E135" s="75"/>
      <c r="F135" s="75"/>
      <c r="G135" s="75"/>
    </row>
    <row r="136" spans="1:9" ht="26.25" customHeight="1" thickBot="1" x14ac:dyDescent="0.25">
      <c r="A136" s="122" t="s">
        <v>46</v>
      </c>
      <c r="B136" s="123"/>
      <c r="C136" s="123"/>
      <c r="D136" s="123"/>
      <c r="E136" s="123"/>
      <c r="F136" s="123"/>
      <c r="G136" s="123"/>
      <c r="H136" s="124"/>
      <c r="I136" s="106"/>
    </row>
    <row r="137" spans="1:9" ht="15" customHeight="1" thickBot="1" x14ac:dyDescent="0.25">
      <c r="A137" s="122" t="s">
        <v>47</v>
      </c>
      <c r="B137" s="123"/>
      <c r="C137" s="123"/>
      <c r="D137" s="123"/>
      <c r="E137" s="123"/>
      <c r="F137" s="123"/>
      <c r="G137" s="123"/>
      <c r="H137" s="124"/>
      <c r="I137" s="106"/>
    </row>
    <row r="138" spans="1:9" ht="65.25" customHeight="1" thickBot="1" x14ac:dyDescent="0.25">
      <c r="A138" s="69" t="s">
        <v>4</v>
      </c>
      <c r="B138" s="70" t="s">
        <v>5</v>
      </c>
      <c r="C138" s="70" t="s">
        <v>6</v>
      </c>
      <c r="D138" s="70" t="s">
        <v>278</v>
      </c>
      <c r="E138" s="70" t="s">
        <v>7</v>
      </c>
      <c r="F138" s="69" t="s">
        <v>198</v>
      </c>
      <c r="G138" s="69" t="s">
        <v>362</v>
      </c>
      <c r="H138" s="92" t="s">
        <v>8</v>
      </c>
      <c r="I138" s="121"/>
    </row>
    <row r="139" spans="1:9" ht="128.25" customHeight="1" thickBot="1" x14ac:dyDescent="0.25">
      <c r="A139" s="98">
        <v>115</v>
      </c>
      <c r="B139" s="85" t="s">
        <v>558</v>
      </c>
      <c r="C139" s="85" t="s">
        <v>388</v>
      </c>
      <c r="D139" s="85" t="s">
        <v>267</v>
      </c>
      <c r="E139" s="102" t="s">
        <v>355</v>
      </c>
      <c r="F139" s="102" t="s">
        <v>356</v>
      </c>
      <c r="G139" s="89">
        <v>16258.06</v>
      </c>
      <c r="H139" s="116">
        <v>840</v>
      </c>
      <c r="I139" s="119"/>
    </row>
    <row r="140" spans="1:9" ht="84" customHeight="1" thickBot="1" x14ac:dyDescent="0.25">
      <c r="A140" s="98">
        <v>116</v>
      </c>
      <c r="B140" s="85" t="s">
        <v>559</v>
      </c>
      <c r="C140" s="85" t="s">
        <v>388</v>
      </c>
      <c r="D140" s="85" t="s">
        <v>267</v>
      </c>
      <c r="E140" s="85" t="s">
        <v>35</v>
      </c>
      <c r="F140" s="102" t="s">
        <v>357</v>
      </c>
      <c r="G140" s="89">
        <v>16258.06</v>
      </c>
      <c r="H140" s="93"/>
    </row>
    <row r="141" spans="1:9" ht="46.5" customHeight="1" thickBot="1" x14ac:dyDescent="0.25">
      <c r="A141" s="68"/>
      <c r="B141" s="68"/>
      <c r="C141" s="68"/>
      <c r="D141" s="68"/>
      <c r="E141" s="68"/>
      <c r="F141" s="76"/>
      <c r="G141" s="71"/>
    </row>
    <row r="142" spans="1:9" ht="22.5" customHeight="1" thickBot="1" x14ac:dyDescent="0.25">
      <c r="A142" s="122" t="s">
        <v>1</v>
      </c>
      <c r="B142" s="123"/>
      <c r="C142" s="123"/>
      <c r="D142" s="123"/>
      <c r="E142" s="123"/>
      <c r="F142" s="123"/>
      <c r="G142" s="123"/>
      <c r="H142" s="124"/>
      <c r="I142" s="106"/>
    </row>
    <row r="143" spans="1:9" ht="18" customHeight="1" thickBot="1" x14ac:dyDescent="0.25">
      <c r="A143" s="122" t="s">
        <v>48</v>
      </c>
      <c r="B143" s="123"/>
      <c r="C143" s="123"/>
      <c r="D143" s="123"/>
      <c r="E143" s="123"/>
      <c r="F143" s="123"/>
      <c r="G143" s="123"/>
      <c r="H143" s="124"/>
      <c r="I143" s="106"/>
    </row>
    <row r="144" spans="1:9" ht="38.25" customHeight="1" thickBot="1" x14ac:dyDescent="0.25">
      <c r="A144" s="69" t="s">
        <v>4</v>
      </c>
      <c r="B144" s="70" t="s">
        <v>5</v>
      </c>
      <c r="C144" s="70" t="s">
        <v>6</v>
      </c>
      <c r="D144" s="70" t="s">
        <v>49</v>
      </c>
      <c r="E144" s="70" t="s">
        <v>7</v>
      </c>
      <c r="F144" s="69" t="s">
        <v>198</v>
      </c>
      <c r="G144" s="69" t="s">
        <v>362</v>
      </c>
      <c r="H144" s="92" t="s">
        <v>8</v>
      </c>
      <c r="I144" s="121"/>
    </row>
    <row r="145" spans="1:9" ht="83.25" customHeight="1" thickBot="1" x14ac:dyDescent="0.25">
      <c r="A145" s="98">
        <v>117</v>
      </c>
      <c r="B145" s="115" t="s">
        <v>560</v>
      </c>
      <c r="C145" s="98" t="s">
        <v>384</v>
      </c>
      <c r="D145" s="85" t="s">
        <v>267</v>
      </c>
      <c r="E145" s="87" t="s">
        <v>561</v>
      </c>
      <c r="F145" s="87" t="s">
        <v>562</v>
      </c>
      <c r="G145" s="101">
        <v>20000</v>
      </c>
      <c r="H145" s="93"/>
    </row>
    <row r="146" spans="1:9" ht="83.25" customHeight="1" thickBot="1" x14ac:dyDescent="0.25">
      <c r="A146" s="98">
        <v>118</v>
      </c>
      <c r="B146" s="115" t="s">
        <v>563</v>
      </c>
      <c r="C146" s="85" t="s">
        <v>388</v>
      </c>
      <c r="D146" s="86" t="s">
        <v>263</v>
      </c>
      <c r="E146" s="87" t="s">
        <v>283</v>
      </c>
      <c r="F146" s="87" t="s">
        <v>564</v>
      </c>
      <c r="G146" s="89">
        <v>13548.39</v>
      </c>
      <c r="H146" s="93"/>
    </row>
    <row r="147" spans="1:9" ht="83.25" customHeight="1" thickBot="1" x14ac:dyDescent="0.25">
      <c r="A147" s="98">
        <v>119</v>
      </c>
      <c r="B147" s="115" t="s">
        <v>565</v>
      </c>
      <c r="C147" s="85" t="s">
        <v>388</v>
      </c>
      <c r="D147" s="86" t="s">
        <v>263</v>
      </c>
      <c r="E147" s="87" t="s">
        <v>281</v>
      </c>
      <c r="F147" s="87" t="s">
        <v>566</v>
      </c>
      <c r="G147" s="89">
        <v>13548.39</v>
      </c>
      <c r="H147" s="93"/>
    </row>
    <row r="148" spans="1:9" ht="83.25" customHeight="1" thickBot="1" x14ac:dyDescent="0.25">
      <c r="A148" s="98">
        <v>120</v>
      </c>
      <c r="B148" s="85" t="s">
        <v>567</v>
      </c>
      <c r="C148" s="85" t="s">
        <v>388</v>
      </c>
      <c r="D148" s="85" t="s">
        <v>267</v>
      </c>
      <c r="E148" s="87" t="s">
        <v>51</v>
      </c>
      <c r="F148" s="87" t="s">
        <v>568</v>
      </c>
      <c r="G148" s="89">
        <v>18064.52</v>
      </c>
      <c r="H148" s="103"/>
      <c r="I148" s="118"/>
    </row>
    <row r="149" spans="1:9" ht="147.75" customHeight="1" thickBot="1" x14ac:dyDescent="0.25">
      <c r="A149" s="98">
        <v>121</v>
      </c>
      <c r="B149" s="115" t="s">
        <v>569</v>
      </c>
      <c r="C149" s="85" t="s">
        <v>388</v>
      </c>
      <c r="D149" s="85" t="s">
        <v>267</v>
      </c>
      <c r="E149" s="87" t="s">
        <v>285</v>
      </c>
      <c r="F149" s="87" t="s">
        <v>570</v>
      </c>
      <c r="G149" s="89">
        <v>13548.39</v>
      </c>
      <c r="H149" s="93">
        <v>922.93</v>
      </c>
    </row>
    <row r="150" spans="1:9" ht="93.75" customHeight="1" thickBot="1" x14ac:dyDescent="0.25">
      <c r="A150" s="98">
        <v>122</v>
      </c>
      <c r="B150" s="84" t="s">
        <v>368</v>
      </c>
      <c r="C150" s="98" t="s">
        <v>369</v>
      </c>
      <c r="D150" s="86" t="s">
        <v>365</v>
      </c>
      <c r="E150" s="87" t="s">
        <v>370</v>
      </c>
      <c r="F150" s="88" t="s">
        <v>371</v>
      </c>
      <c r="G150" s="101">
        <v>21047</v>
      </c>
      <c r="H150" s="93"/>
    </row>
    <row r="151" spans="1:9" ht="72.75" customHeight="1" thickBot="1" x14ac:dyDescent="0.25">
      <c r="A151" s="98">
        <v>123</v>
      </c>
      <c r="B151" s="115" t="s">
        <v>571</v>
      </c>
      <c r="C151" s="85" t="s">
        <v>388</v>
      </c>
      <c r="D151" s="85" t="s">
        <v>267</v>
      </c>
      <c r="E151" s="87" t="s">
        <v>50</v>
      </c>
      <c r="F151" s="87" t="s">
        <v>572</v>
      </c>
      <c r="G151" s="89">
        <v>25290.32</v>
      </c>
      <c r="H151" s="93"/>
    </row>
    <row r="152" spans="1:9" ht="105.75" customHeight="1" thickBot="1" x14ac:dyDescent="0.25">
      <c r="A152" s="98">
        <v>124</v>
      </c>
      <c r="B152" s="115" t="s">
        <v>573</v>
      </c>
      <c r="C152" s="85" t="s">
        <v>388</v>
      </c>
      <c r="D152" s="85" t="s">
        <v>267</v>
      </c>
      <c r="E152" s="87" t="s">
        <v>284</v>
      </c>
      <c r="F152" s="87" t="s">
        <v>358</v>
      </c>
      <c r="G152" s="89">
        <v>12645.16</v>
      </c>
      <c r="H152" s="67"/>
      <c r="I152" s="71"/>
    </row>
  </sheetData>
  <mergeCells count="15">
    <mergeCell ref="A136:H136"/>
    <mergeCell ref="A137:H137"/>
    <mergeCell ref="A142:H142"/>
    <mergeCell ref="A143:H143"/>
    <mergeCell ref="A1:H1"/>
    <mergeCell ref="A2:H2"/>
    <mergeCell ref="A3:H3"/>
    <mergeCell ref="A4:H4"/>
    <mergeCell ref="A5:H5"/>
    <mergeCell ref="A112:H112"/>
    <mergeCell ref="A113:H113"/>
    <mergeCell ref="A119:H119"/>
    <mergeCell ref="A120:H120"/>
    <mergeCell ref="A130:H130"/>
    <mergeCell ref="A131:H131"/>
  </mergeCells>
  <printOptions horizontalCentered="1" verticalCentered="1"/>
  <pageMargins left="0.19685039370078741" right="0.19685039370078741" top="0.78740157480314965" bottom="0.78740157480314965" header="0.55118110236220474" footer="0"/>
  <pageSetup scale="36" orientation="portrait" horizontalDpi="4294967293" r:id="rId1"/>
  <headerFooter alignWithMargins="0"/>
  <rowBreaks count="5" manualBreakCount="5">
    <brk id="66" max="8" man="1"/>
    <brk id="84" max="8" man="1"/>
    <brk id="101" max="8" man="1"/>
    <brk id="116" max="8" man="1"/>
    <brk id="133"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0"/>
  <sheetViews>
    <sheetView view="pageBreakPreview" topLeftCell="A40" zoomScale="85" zoomScaleNormal="77" zoomScaleSheetLayoutView="85" workbookViewId="0">
      <selection activeCell="K12" sqref="K12"/>
    </sheetView>
  </sheetViews>
  <sheetFormatPr baseColWidth="10" defaultColWidth="9.33203125" defaultRowHeight="12.75" x14ac:dyDescent="0.2"/>
  <cols>
    <col min="1" max="1" width="6.5" customWidth="1"/>
    <col min="2" max="2" width="46.5" customWidth="1"/>
    <col min="3" max="3" width="43.33203125" hidden="1" customWidth="1"/>
    <col min="4" max="4" width="18.6640625" hidden="1" customWidth="1"/>
    <col min="5" max="5" width="20.1640625" hidden="1" customWidth="1"/>
    <col min="6" max="6" width="19.1640625" customWidth="1"/>
    <col min="7" max="7" width="23.33203125" customWidth="1"/>
    <col min="8" max="8" width="21.83203125" customWidth="1"/>
    <col min="9" max="9" width="26.33203125" customWidth="1"/>
    <col min="10" max="10" width="22.5" customWidth="1"/>
    <col min="11" max="11" width="21.5" customWidth="1"/>
    <col min="12" max="12" width="18" style="51" customWidth="1"/>
    <col min="13" max="13" width="14.33203125" bestFit="1" customWidth="1"/>
  </cols>
  <sheetData>
    <row r="1" spans="1:13" ht="21.95" customHeight="1" x14ac:dyDescent="0.2">
      <c r="A1" s="138" t="s">
        <v>574</v>
      </c>
      <c r="B1" s="138"/>
      <c r="C1" s="138"/>
      <c r="D1" s="138"/>
      <c r="E1" s="138"/>
      <c r="F1" s="138"/>
      <c r="G1" s="138"/>
      <c r="H1" s="138"/>
      <c r="I1" s="138"/>
      <c r="J1" s="138"/>
      <c r="K1" s="138"/>
      <c r="L1" s="138"/>
    </row>
    <row r="2" spans="1:13" ht="30.75" customHeight="1" x14ac:dyDescent="0.2">
      <c r="A2" s="139" t="s">
        <v>52</v>
      </c>
      <c r="B2" s="140"/>
      <c r="C2" s="140"/>
      <c r="D2" s="140"/>
      <c r="E2" s="140"/>
      <c r="F2" s="140"/>
      <c r="G2" s="140"/>
      <c r="H2" s="140"/>
      <c r="I2" s="140"/>
      <c r="J2" s="140"/>
      <c r="K2" s="140"/>
      <c r="L2" s="141"/>
    </row>
    <row r="3" spans="1:13" ht="21.95" customHeight="1" x14ac:dyDescent="0.2">
      <c r="A3" s="142" t="s">
        <v>53</v>
      </c>
      <c r="B3" s="143"/>
      <c r="C3" s="143"/>
      <c r="D3" s="143"/>
      <c r="E3" s="143"/>
      <c r="F3" s="143"/>
      <c r="G3" s="143"/>
      <c r="H3" s="143"/>
      <c r="I3" s="143"/>
      <c r="J3" s="143"/>
      <c r="K3" s="143"/>
      <c r="L3" s="144"/>
    </row>
    <row r="4" spans="1:13" ht="21.95" customHeight="1" x14ac:dyDescent="0.2">
      <c r="A4" s="147" t="s">
        <v>54</v>
      </c>
      <c r="B4" s="147" t="s">
        <v>55</v>
      </c>
      <c r="C4" s="147" t="s">
        <v>116</v>
      </c>
      <c r="D4" s="147" t="s">
        <v>129</v>
      </c>
      <c r="E4" s="147" t="s">
        <v>130</v>
      </c>
      <c r="F4" s="90" t="s">
        <v>56</v>
      </c>
      <c r="G4" s="90" t="s">
        <v>57</v>
      </c>
      <c r="H4" s="90" t="s">
        <v>58</v>
      </c>
      <c r="I4" s="90" t="s">
        <v>59</v>
      </c>
      <c r="J4" s="90" t="s">
        <v>60</v>
      </c>
      <c r="K4" s="147" t="s">
        <v>61</v>
      </c>
      <c r="L4" s="149" t="s">
        <v>62</v>
      </c>
    </row>
    <row r="5" spans="1:13" ht="21.95" customHeight="1" x14ac:dyDescent="0.2">
      <c r="A5" s="148"/>
      <c r="B5" s="148"/>
      <c r="C5" s="148"/>
      <c r="D5" s="148"/>
      <c r="E5" s="148"/>
      <c r="F5" s="91" t="s">
        <v>63</v>
      </c>
      <c r="G5" s="91" t="s">
        <v>64</v>
      </c>
      <c r="H5" s="91" t="s">
        <v>65</v>
      </c>
      <c r="I5" s="91" t="s">
        <v>66</v>
      </c>
      <c r="J5" s="91" t="s">
        <v>67</v>
      </c>
      <c r="K5" s="148"/>
      <c r="L5" s="150"/>
    </row>
    <row r="6" spans="1:13" ht="21.95" customHeight="1" x14ac:dyDescent="0.2">
      <c r="A6" s="17">
        <v>1</v>
      </c>
      <c r="B6" s="1" t="s">
        <v>68</v>
      </c>
      <c r="C6" s="1" t="s">
        <v>126</v>
      </c>
      <c r="D6" s="31">
        <v>10261</v>
      </c>
      <c r="E6" s="34">
        <v>4136</v>
      </c>
      <c r="F6" s="26"/>
      <c r="G6" s="31">
        <v>375</v>
      </c>
      <c r="H6" s="31">
        <v>5000</v>
      </c>
      <c r="I6" s="31">
        <v>250</v>
      </c>
      <c r="J6" s="31">
        <f t="shared" ref="J6:J35" si="0">SUM(D6:I6)</f>
        <v>20022</v>
      </c>
      <c r="K6" s="31"/>
      <c r="L6" s="155"/>
      <c r="M6" s="44"/>
    </row>
    <row r="7" spans="1:13" ht="21.95" customHeight="1" x14ac:dyDescent="0.2">
      <c r="A7" s="2">
        <v>2</v>
      </c>
      <c r="B7" s="3" t="s">
        <v>226</v>
      </c>
      <c r="C7" s="24" t="s">
        <v>148</v>
      </c>
      <c r="D7" s="32">
        <v>8216</v>
      </c>
      <c r="E7" s="32">
        <v>4136</v>
      </c>
      <c r="F7" s="36" t="s">
        <v>69</v>
      </c>
      <c r="G7" s="32">
        <v>375</v>
      </c>
      <c r="H7" s="32">
        <v>5000</v>
      </c>
      <c r="I7" s="32">
        <v>250</v>
      </c>
      <c r="J7" s="40">
        <f t="shared" si="0"/>
        <v>17977</v>
      </c>
      <c r="K7" s="40"/>
      <c r="L7" s="156"/>
      <c r="M7" s="44"/>
    </row>
    <row r="8" spans="1:13" ht="21.95" customHeight="1" x14ac:dyDescent="0.2">
      <c r="A8" s="17">
        <v>3</v>
      </c>
      <c r="B8" s="3" t="s">
        <v>84</v>
      </c>
      <c r="C8" s="24" t="s">
        <v>168</v>
      </c>
      <c r="D8" s="32">
        <v>1192</v>
      </c>
      <c r="E8" s="32">
        <v>766</v>
      </c>
      <c r="F8" s="36">
        <v>35</v>
      </c>
      <c r="G8" s="37" t="s">
        <v>69</v>
      </c>
      <c r="H8" s="32">
        <v>2050</v>
      </c>
      <c r="I8" s="32">
        <v>250</v>
      </c>
      <c r="J8" s="40">
        <f>SUM(D8:I8)</f>
        <v>4293</v>
      </c>
      <c r="K8" s="40"/>
      <c r="L8" s="157"/>
      <c r="M8" s="44"/>
    </row>
    <row r="9" spans="1:13" ht="32.25" customHeight="1" x14ac:dyDescent="0.2">
      <c r="A9" s="2">
        <v>4</v>
      </c>
      <c r="B9" s="3" t="s">
        <v>187</v>
      </c>
      <c r="C9" s="24" t="s">
        <v>150</v>
      </c>
      <c r="D9" s="32">
        <v>1460</v>
      </c>
      <c r="E9" s="32">
        <v>830</v>
      </c>
      <c r="F9" s="36">
        <v>35</v>
      </c>
      <c r="G9" s="37" t="s">
        <v>69</v>
      </c>
      <c r="H9" s="32">
        <v>2200</v>
      </c>
      <c r="I9" s="32">
        <v>250</v>
      </c>
      <c r="J9" s="40">
        <f t="shared" si="0"/>
        <v>4775</v>
      </c>
      <c r="K9" s="40"/>
      <c r="L9" s="156"/>
      <c r="M9" s="44"/>
    </row>
    <row r="10" spans="1:13" ht="49.5" customHeight="1" x14ac:dyDescent="0.2">
      <c r="A10" s="17">
        <v>5</v>
      </c>
      <c r="B10" s="43" t="s">
        <v>209</v>
      </c>
      <c r="C10" s="24" t="s">
        <v>210</v>
      </c>
      <c r="D10" s="32">
        <v>1460</v>
      </c>
      <c r="E10" s="32">
        <v>766</v>
      </c>
      <c r="F10" s="36"/>
      <c r="G10" s="37"/>
      <c r="H10" s="32">
        <v>2050</v>
      </c>
      <c r="I10" s="32">
        <v>250</v>
      </c>
      <c r="J10" s="40">
        <f t="shared" si="0"/>
        <v>4526</v>
      </c>
      <c r="K10" s="40"/>
      <c r="L10" s="156"/>
      <c r="M10" s="44"/>
    </row>
    <row r="11" spans="1:13" ht="21.95" customHeight="1" x14ac:dyDescent="0.25">
      <c r="A11" s="2">
        <v>6</v>
      </c>
      <c r="B11" s="3" t="s">
        <v>70</v>
      </c>
      <c r="C11" s="24" t="s">
        <v>151</v>
      </c>
      <c r="D11" s="32">
        <v>3295</v>
      </c>
      <c r="E11" s="32">
        <v>1570</v>
      </c>
      <c r="F11" s="27"/>
      <c r="G11" s="32">
        <v>375</v>
      </c>
      <c r="H11" s="32">
        <v>3800</v>
      </c>
      <c r="I11" s="32">
        <v>250</v>
      </c>
      <c r="J11" s="40">
        <f t="shared" si="0"/>
        <v>9290</v>
      </c>
      <c r="K11" s="40">
        <v>630</v>
      </c>
      <c r="L11" s="156"/>
      <c r="M11" s="44"/>
    </row>
    <row r="12" spans="1:13" ht="21.95" customHeight="1" x14ac:dyDescent="0.2">
      <c r="A12" s="17">
        <v>7</v>
      </c>
      <c r="B12" s="3" t="s">
        <v>227</v>
      </c>
      <c r="C12" s="24" t="s">
        <v>152</v>
      </c>
      <c r="D12" s="32">
        <v>1879</v>
      </c>
      <c r="E12" s="32">
        <v>785</v>
      </c>
      <c r="F12" s="32">
        <v>50</v>
      </c>
      <c r="G12" s="37" t="s">
        <v>69</v>
      </c>
      <c r="H12" s="32">
        <v>2400</v>
      </c>
      <c r="I12" s="32">
        <v>125</v>
      </c>
      <c r="J12" s="40">
        <f t="shared" si="0"/>
        <v>5239</v>
      </c>
      <c r="K12" s="40"/>
      <c r="L12" s="156"/>
      <c r="M12" s="44"/>
    </row>
    <row r="13" spans="1:13" ht="21.95" customHeight="1" x14ac:dyDescent="0.2">
      <c r="A13" s="2">
        <v>8</v>
      </c>
      <c r="B13" s="3" t="s">
        <v>71</v>
      </c>
      <c r="C13" s="24" t="s">
        <v>149</v>
      </c>
      <c r="D13" s="32">
        <v>1286</v>
      </c>
      <c r="E13" s="32">
        <v>766</v>
      </c>
      <c r="F13" s="32">
        <v>75</v>
      </c>
      <c r="G13" s="37" t="s">
        <v>69</v>
      </c>
      <c r="H13" s="32">
        <v>2050</v>
      </c>
      <c r="I13" s="32">
        <v>250</v>
      </c>
      <c r="J13" s="40">
        <f t="shared" si="0"/>
        <v>4427</v>
      </c>
      <c r="K13" s="40">
        <f>619+210</f>
        <v>829</v>
      </c>
      <c r="L13" s="157">
        <f>809.41+652.75</f>
        <v>1462.1599999999999</v>
      </c>
      <c r="M13" s="44"/>
    </row>
    <row r="14" spans="1:13" ht="32.25" customHeight="1" x14ac:dyDescent="0.2">
      <c r="A14" s="17">
        <v>9</v>
      </c>
      <c r="B14" s="3" t="s">
        <v>215</v>
      </c>
      <c r="C14" s="24" t="s">
        <v>216</v>
      </c>
      <c r="D14" s="32">
        <v>2441</v>
      </c>
      <c r="E14" s="32">
        <v>1124</v>
      </c>
      <c r="F14" s="32"/>
      <c r="G14" s="32">
        <v>375</v>
      </c>
      <c r="H14" s="32">
        <v>2800</v>
      </c>
      <c r="I14" s="32">
        <v>250</v>
      </c>
      <c r="J14" s="40">
        <f t="shared" si="0"/>
        <v>6990</v>
      </c>
      <c r="K14" s="40"/>
      <c r="L14" s="157"/>
      <c r="M14" s="44"/>
    </row>
    <row r="15" spans="1:13" ht="21.95" customHeight="1" x14ac:dyDescent="0.2">
      <c r="A15" s="2">
        <v>10</v>
      </c>
      <c r="B15" s="3" t="s">
        <v>72</v>
      </c>
      <c r="C15" s="24" t="s">
        <v>306</v>
      </c>
      <c r="D15" s="32">
        <v>3525</v>
      </c>
      <c r="E15" s="32">
        <v>1570</v>
      </c>
      <c r="F15" s="32">
        <v>35</v>
      </c>
      <c r="G15" s="32">
        <v>375</v>
      </c>
      <c r="H15" s="32">
        <v>3800</v>
      </c>
      <c r="I15" s="32">
        <v>250</v>
      </c>
      <c r="J15" s="40">
        <f t="shared" si="0"/>
        <v>9555</v>
      </c>
      <c r="K15" s="40"/>
      <c r="L15" s="156"/>
      <c r="M15" s="44"/>
    </row>
    <row r="16" spans="1:13" ht="33.75" customHeight="1" x14ac:dyDescent="0.2">
      <c r="A16" s="17">
        <v>11</v>
      </c>
      <c r="B16" s="3" t="s">
        <v>186</v>
      </c>
      <c r="C16" s="24" t="s">
        <v>153</v>
      </c>
      <c r="D16" s="32">
        <v>1381</v>
      </c>
      <c r="E16" s="32">
        <v>766</v>
      </c>
      <c r="F16" s="32">
        <v>50</v>
      </c>
      <c r="G16" s="37" t="s">
        <v>69</v>
      </c>
      <c r="H16" s="32">
        <v>2050</v>
      </c>
      <c r="I16" s="32">
        <v>250</v>
      </c>
      <c r="J16" s="40">
        <f t="shared" si="0"/>
        <v>4497</v>
      </c>
      <c r="K16" s="40"/>
      <c r="L16" s="156"/>
      <c r="M16" s="44"/>
    </row>
    <row r="17" spans="1:13" ht="34.5" customHeight="1" x14ac:dyDescent="0.2">
      <c r="A17" s="2">
        <v>12</v>
      </c>
      <c r="B17" s="43" t="s">
        <v>228</v>
      </c>
      <c r="C17" s="24" t="s">
        <v>213</v>
      </c>
      <c r="D17" s="32">
        <v>1135</v>
      </c>
      <c r="E17" s="32">
        <v>726</v>
      </c>
      <c r="F17" s="36">
        <v>35</v>
      </c>
      <c r="G17" s="37" t="s">
        <v>69</v>
      </c>
      <c r="H17" s="32">
        <v>2050</v>
      </c>
      <c r="I17" s="32">
        <v>250</v>
      </c>
      <c r="J17" s="40">
        <f>SUM(D17:I17)</f>
        <v>4196</v>
      </c>
      <c r="K17" s="40"/>
      <c r="L17" s="157">
        <v>342.16</v>
      </c>
      <c r="M17" s="44"/>
    </row>
    <row r="18" spans="1:13" ht="21.95" customHeight="1" x14ac:dyDescent="0.2">
      <c r="A18" s="17">
        <v>13</v>
      </c>
      <c r="B18" s="3" t="s">
        <v>73</v>
      </c>
      <c r="C18" s="24" t="s">
        <v>154</v>
      </c>
      <c r="D18" s="32">
        <v>1128</v>
      </c>
      <c r="E18" s="32">
        <v>766</v>
      </c>
      <c r="F18" s="32">
        <v>50</v>
      </c>
      <c r="G18" s="37" t="s">
        <v>69</v>
      </c>
      <c r="H18" s="32">
        <v>2050</v>
      </c>
      <c r="I18" s="32">
        <v>250</v>
      </c>
      <c r="J18" s="40">
        <f t="shared" si="0"/>
        <v>4244</v>
      </c>
      <c r="K18" s="40"/>
      <c r="L18" s="156"/>
      <c r="M18" s="44"/>
    </row>
    <row r="19" spans="1:13" ht="21.95" customHeight="1" x14ac:dyDescent="0.25">
      <c r="A19" s="2">
        <v>14</v>
      </c>
      <c r="B19" s="3" t="s">
        <v>74</v>
      </c>
      <c r="C19" s="24" t="s">
        <v>12</v>
      </c>
      <c r="D19" s="32">
        <v>1074</v>
      </c>
      <c r="E19" s="32">
        <v>726</v>
      </c>
      <c r="F19" s="27"/>
      <c r="G19" s="27"/>
      <c r="H19" s="32">
        <v>1950</v>
      </c>
      <c r="I19" s="32">
        <v>250</v>
      </c>
      <c r="J19" s="40">
        <f t="shared" si="0"/>
        <v>4000</v>
      </c>
      <c r="K19" s="40"/>
      <c r="L19" s="156">
        <f>375.04+437.54</f>
        <v>812.58</v>
      </c>
      <c r="M19" s="44"/>
    </row>
    <row r="20" spans="1:13" ht="21.95" customHeight="1" x14ac:dyDescent="0.2">
      <c r="A20" s="17">
        <v>15</v>
      </c>
      <c r="B20" s="3" t="s">
        <v>229</v>
      </c>
      <c r="C20" s="24" t="s">
        <v>155</v>
      </c>
      <c r="D20" s="32">
        <v>1159</v>
      </c>
      <c r="E20" s="32">
        <v>766</v>
      </c>
      <c r="F20" s="32">
        <v>50</v>
      </c>
      <c r="G20" s="37" t="s">
        <v>69</v>
      </c>
      <c r="H20" s="32">
        <v>2050</v>
      </c>
      <c r="I20" s="32">
        <v>250</v>
      </c>
      <c r="J20" s="40">
        <f t="shared" si="0"/>
        <v>4275</v>
      </c>
      <c r="K20" s="40"/>
      <c r="L20" s="157"/>
      <c r="M20" s="44"/>
    </row>
    <row r="21" spans="1:13" ht="21.95" customHeight="1" x14ac:dyDescent="0.25">
      <c r="A21" s="2">
        <v>16</v>
      </c>
      <c r="B21" s="3" t="s">
        <v>230</v>
      </c>
      <c r="C21" s="24" t="s">
        <v>23</v>
      </c>
      <c r="D21" s="32">
        <v>1074</v>
      </c>
      <c r="E21" s="32">
        <v>726</v>
      </c>
      <c r="F21" s="27"/>
      <c r="G21" s="27"/>
      <c r="H21" s="32">
        <v>1950</v>
      </c>
      <c r="I21" s="32">
        <v>250</v>
      </c>
      <c r="J21" s="40">
        <f t="shared" si="0"/>
        <v>4000</v>
      </c>
      <c r="K21" s="40"/>
      <c r="L21" s="157">
        <f>164.08+375</f>
        <v>539.08000000000004</v>
      </c>
      <c r="M21" s="44"/>
    </row>
    <row r="22" spans="1:13" ht="59.25" customHeight="1" x14ac:dyDescent="0.2">
      <c r="A22" s="17">
        <v>17</v>
      </c>
      <c r="B22" s="3" t="s">
        <v>231</v>
      </c>
      <c r="C22" s="24" t="s">
        <v>156</v>
      </c>
      <c r="D22" s="32">
        <v>1074</v>
      </c>
      <c r="E22" s="32">
        <v>726</v>
      </c>
      <c r="F22" s="32">
        <v>75</v>
      </c>
      <c r="G22" s="37" t="s">
        <v>69</v>
      </c>
      <c r="H22" s="32">
        <v>1950</v>
      </c>
      <c r="I22" s="32">
        <v>250</v>
      </c>
      <c r="J22" s="40">
        <f t="shared" si="0"/>
        <v>4075</v>
      </c>
      <c r="K22" s="40"/>
      <c r="L22" s="157"/>
      <c r="M22" s="44"/>
    </row>
    <row r="23" spans="1:13" ht="35.25" customHeight="1" x14ac:dyDescent="0.2">
      <c r="A23" s="2">
        <v>18</v>
      </c>
      <c r="B23" s="3" t="s">
        <v>75</v>
      </c>
      <c r="C23" s="24" t="s">
        <v>157</v>
      </c>
      <c r="D23" s="32">
        <v>1074</v>
      </c>
      <c r="E23" s="32">
        <v>726</v>
      </c>
      <c r="F23" s="32">
        <v>75</v>
      </c>
      <c r="G23" s="37" t="s">
        <v>69</v>
      </c>
      <c r="H23" s="32">
        <v>1950</v>
      </c>
      <c r="I23" s="32">
        <v>250</v>
      </c>
      <c r="J23" s="40">
        <f t="shared" si="0"/>
        <v>4075</v>
      </c>
      <c r="K23" s="40"/>
      <c r="L23" s="157"/>
      <c r="M23" s="44"/>
    </row>
    <row r="24" spans="1:13" ht="21.95" customHeight="1" x14ac:dyDescent="0.2">
      <c r="A24" s="17">
        <v>19</v>
      </c>
      <c r="B24" s="3" t="s">
        <v>232</v>
      </c>
      <c r="C24" s="24" t="s">
        <v>33</v>
      </c>
      <c r="D24" s="32">
        <v>1074</v>
      </c>
      <c r="E24" s="32">
        <v>726</v>
      </c>
      <c r="F24" s="32">
        <v>35</v>
      </c>
      <c r="G24" s="37" t="s">
        <v>69</v>
      </c>
      <c r="H24" s="32">
        <v>1950</v>
      </c>
      <c r="I24" s="32">
        <v>250</v>
      </c>
      <c r="J24" s="40">
        <f t="shared" si="0"/>
        <v>4035</v>
      </c>
      <c r="K24" s="40"/>
      <c r="L24" s="157">
        <v>532.35</v>
      </c>
      <c r="M24" s="44"/>
    </row>
    <row r="25" spans="1:13" ht="44.25" customHeight="1" x14ac:dyDescent="0.2">
      <c r="A25" s="2">
        <v>20</v>
      </c>
      <c r="B25" s="43" t="s">
        <v>211</v>
      </c>
      <c r="C25" s="24" t="s">
        <v>137</v>
      </c>
      <c r="D25" s="32">
        <v>1253</v>
      </c>
      <c r="E25" s="32">
        <v>766</v>
      </c>
      <c r="F25" s="32"/>
      <c r="G25" s="37"/>
      <c r="H25" s="32">
        <v>2050</v>
      </c>
      <c r="I25" s="32">
        <v>250</v>
      </c>
      <c r="J25" s="40">
        <f t="shared" si="0"/>
        <v>4319</v>
      </c>
      <c r="K25" s="40">
        <v>630</v>
      </c>
      <c r="L25" s="157"/>
      <c r="M25" s="44"/>
    </row>
    <row r="26" spans="1:13" ht="21.95" customHeight="1" x14ac:dyDescent="0.25">
      <c r="A26" s="17">
        <v>21</v>
      </c>
      <c r="B26" s="3" t="s">
        <v>76</v>
      </c>
      <c r="C26" s="24" t="s">
        <v>23</v>
      </c>
      <c r="D26" s="32">
        <v>1074</v>
      </c>
      <c r="E26" s="32">
        <v>726</v>
      </c>
      <c r="F26" s="27"/>
      <c r="G26" s="37" t="s">
        <v>69</v>
      </c>
      <c r="H26" s="32">
        <v>1950</v>
      </c>
      <c r="I26" s="32">
        <v>250</v>
      </c>
      <c r="J26" s="40">
        <f t="shared" si="0"/>
        <v>4000</v>
      </c>
      <c r="K26" s="40"/>
      <c r="L26" s="157">
        <f>562.56+718.81</f>
        <v>1281.3699999999999</v>
      </c>
      <c r="M26" s="44"/>
    </row>
    <row r="27" spans="1:13" ht="21.95" customHeight="1" x14ac:dyDescent="0.2">
      <c r="A27" s="2">
        <v>22</v>
      </c>
      <c r="B27" s="3" t="s">
        <v>233</v>
      </c>
      <c r="C27" s="24" t="s">
        <v>158</v>
      </c>
      <c r="D27" s="32">
        <v>3150</v>
      </c>
      <c r="E27" s="32">
        <v>1224</v>
      </c>
      <c r="F27" s="32">
        <v>75</v>
      </c>
      <c r="G27" s="32">
        <v>375</v>
      </c>
      <c r="H27" s="32">
        <v>2800</v>
      </c>
      <c r="I27" s="32">
        <v>250</v>
      </c>
      <c r="J27" s="40">
        <f t="shared" si="0"/>
        <v>7874</v>
      </c>
      <c r="K27" s="40"/>
      <c r="L27" s="157"/>
      <c r="M27" s="44"/>
    </row>
    <row r="28" spans="1:13" ht="49.5" customHeight="1" x14ac:dyDescent="0.25">
      <c r="A28" s="17">
        <v>23</v>
      </c>
      <c r="B28" s="3" t="s">
        <v>234</v>
      </c>
      <c r="C28" s="24" t="s">
        <v>359</v>
      </c>
      <c r="D28" s="32">
        <v>1698</v>
      </c>
      <c r="E28" s="32">
        <v>1224</v>
      </c>
      <c r="F28" s="32">
        <v>50</v>
      </c>
      <c r="G28" s="27"/>
      <c r="H28" s="32">
        <v>2800</v>
      </c>
      <c r="I28" s="32">
        <v>250</v>
      </c>
      <c r="J28" s="40">
        <f t="shared" si="0"/>
        <v>6022</v>
      </c>
      <c r="K28" s="40"/>
      <c r="L28" s="157"/>
      <c r="M28" s="44"/>
    </row>
    <row r="29" spans="1:13" ht="21.95" customHeight="1" x14ac:dyDescent="0.2">
      <c r="A29" s="2">
        <v>24</v>
      </c>
      <c r="B29" s="3" t="s">
        <v>77</v>
      </c>
      <c r="C29" s="24" t="s">
        <v>159</v>
      </c>
      <c r="D29" s="32">
        <v>1286</v>
      </c>
      <c r="E29" s="32">
        <v>766</v>
      </c>
      <c r="F29" s="32">
        <v>75</v>
      </c>
      <c r="G29" s="37" t="s">
        <v>69</v>
      </c>
      <c r="H29" s="32">
        <v>2050</v>
      </c>
      <c r="I29" s="32">
        <v>250</v>
      </c>
      <c r="J29" s="40">
        <f t="shared" si="0"/>
        <v>4427</v>
      </c>
      <c r="K29" s="40"/>
      <c r="L29" s="157">
        <v>1018.29</v>
      </c>
      <c r="M29" s="44"/>
    </row>
    <row r="30" spans="1:13" ht="38.25" customHeight="1" x14ac:dyDescent="0.2">
      <c r="A30" s="17">
        <v>25</v>
      </c>
      <c r="B30" s="3" t="s">
        <v>259</v>
      </c>
      <c r="C30" s="24" t="s">
        <v>160</v>
      </c>
      <c r="D30" s="32">
        <v>1074</v>
      </c>
      <c r="E30" s="32">
        <v>726</v>
      </c>
      <c r="F30" s="32">
        <v>50</v>
      </c>
      <c r="G30" s="37" t="s">
        <v>69</v>
      </c>
      <c r="H30" s="32">
        <v>1950</v>
      </c>
      <c r="I30" s="32">
        <v>250</v>
      </c>
      <c r="J30" s="40">
        <f t="shared" si="0"/>
        <v>4050</v>
      </c>
      <c r="K30" s="40"/>
      <c r="L30" s="157"/>
      <c r="M30" s="44"/>
    </row>
    <row r="31" spans="1:13" ht="21.95" customHeight="1" x14ac:dyDescent="0.25">
      <c r="A31" s="2">
        <v>26</v>
      </c>
      <c r="B31" s="3" t="s">
        <v>78</v>
      </c>
      <c r="C31" s="24" t="s">
        <v>161</v>
      </c>
      <c r="D31" s="32">
        <v>4219</v>
      </c>
      <c r="E31" s="32">
        <v>1570</v>
      </c>
      <c r="F31" s="27"/>
      <c r="G31" s="32">
        <v>375</v>
      </c>
      <c r="H31" s="32">
        <v>3800</v>
      </c>
      <c r="I31" s="32">
        <v>250</v>
      </c>
      <c r="J31" s="40">
        <f t="shared" si="0"/>
        <v>10214</v>
      </c>
      <c r="K31" s="40">
        <v>1050</v>
      </c>
      <c r="L31" s="157"/>
      <c r="M31" s="44"/>
    </row>
    <row r="32" spans="1:13" ht="21.95" customHeight="1" x14ac:dyDescent="0.2">
      <c r="A32" s="17">
        <v>27</v>
      </c>
      <c r="B32" s="3" t="s">
        <v>235</v>
      </c>
      <c r="C32" s="24" t="s">
        <v>162</v>
      </c>
      <c r="D32" s="32">
        <v>2120</v>
      </c>
      <c r="E32" s="32">
        <v>1124</v>
      </c>
      <c r="F32" s="32">
        <v>50</v>
      </c>
      <c r="G32" s="37" t="s">
        <v>69</v>
      </c>
      <c r="H32" s="32">
        <v>2800</v>
      </c>
      <c r="I32" s="32">
        <v>250</v>
      </c>
      <c r="J32" s="40">
        <f t="shared" si="0"/>
        <v>6344</v>
      </c>
      <c r="K32" s="40"/>
      <c r="L32" s="157"/>
      <c r="M32" s="44"/>
    </row>
    <row r="33" spans="1:13" ht="30" customHeight="1" x14ac:dyDescent="0.25">
      <c r="A33" s="2">
        <v>28</v>
      </c>
      <c r="B33" s="3" t="s">
        <v>79</v>
      </c>
      <c r="C33" s="24" t="s">
        <v>23</v>
      </c>
      <c r="D33" s="32">
        <v>1991</v>
      </c>
      <c r="E33" s="32">
        <v>990</v>
      </c>
      <c r="F33" s="32">
        <v>50</v>
      </c>
      <c r="G33" s="27"/>
      <c r="H33" s="32">
        <v>2400</v>
      </c>
      <c r="I33" s="32">
        <v>250</v>
      </c>
      <c r="J33" s="40">
        <f t="shared" si="0"/>
        <v>5681</v>
      </c>
      <c r="K33" s="40"/>
      <c r="L33" s="157">
        <f>271.52+362.08</f>
        <v>633.59999999999991</v>
      </c>
      <c r="M33" s="44"/>
    </row>
    <row r="34" spans="1:13" ht="21.95" customHeight="1" x14ac:dyDescent="0.2">
      <c r="A34" s="17">
        <v>29</v>
      </c>
      <c r="B34" s="3" t="s">
        <v>80</v>
      </c>
      <c r="C34" s="24" t="s">
        <v>163</v>
      </c>
      <c r="D34" s="32">
        <v>1575</v>
      </c>
      <c r="E34" s="32">
        <v>990</v>
      </c>
      <c r="F34" s="32">
        <v>50</v>
      </c>
      <c r="G34" s="37" t="s">
        <v>69</v>
      </c>
      <c r="H34" s="32">
        <v>2400</v>
      </c>
      <c r="I34" s="32">
        <v>250</v>
      </c>
      <c r="J34" s="40">
        <f t="shared" si="0"/>
        <v>5265</v>
      </c>
      <c r="K34" s="40"/>
      <c r="L34" s="157">
        <f>313.4+731.3</f>
        <v>1044.6999999999998</v>
      </c>
      <c r="M34" s="44"/>
    </row>
    <row r="35" spans="1:13" ht="21.95" customHeight="1" x14ac:dyDescent="0.25">
      <c r="A35" s="2">
        <v>30</v>
      </c>
      <c r="B35" s="3" t="s">
        <v>236</v>
      </c>
      <c r="C35" s="24" t="s">
        <v>164</v>
      </c>
      <c r="D35" s="32">
        <v>1962</v>
      </c>
      <c r="E35" s="32">
        <v>1224</v>
      </c>
      <c r="F35" s="32">
        <v>50</v>
      </c>
      <c r="G35" s="27"/>
      <c r="H35" s="32">
        <v>2800</v>
      </c>
      <c r="I35" s="32">
        <v>250</v>
      </c>
      <c r="J35" s="40">
        <f t="shared" si="0"/>
        <v>6286</v>
      </c>
      <c r="K35" s="40"/>
      <c r="L35" s="157"/>
      <c r="M35" s="44"/>
    </row>
    <row r="36" spans="1:13" ht="48.75" customHeight="1" x14ac:dyDescent="0.2">
      <c r="A36" s="17">
        <v>31</v>
      </c>
      <c r="B36" s="3" t="s">
        <v>81</v>
      </c>
      <c r="C36" s="24" t="s">
        <v>360</v>
      </c>
      <c r="D36" s="32">
        <v>1991</v>
      </c>
      <c r="E36" s="32">
        <v>990</v>
      </c>
      <c r="F36" s="35"/>
      <c r="G36" s="35"/>
      <c r="H36" s="32">
        <v>2400</v>
      </c>
      <c r="I36" s="32">
        <v>250</v>
      </c>
      <c r="J36" s="40">
        <f t="shared" ref="J36:J63" si="1">SUM(D36:I36)</f>
        <v>5631</v>
      </c>
      <c r="K36" s="40"/>
      <c r="L36" s="157"/>
      <c r="M36" s="44"/>
    </row>
    <row r="37" spans="1:13" ht="37.5" customHeight="1" x14ac:dyDescent="0.2">
      <c r="A37" s="64">
        <v>32</v>
      </c>
      <c r="B37" s="4" t="s">
        <v>188</v>
      </c>
      <c r="C37" s="25" t="s">
        <v>165</v>
      </c>
      <c r="D37" s="33">
        <v>1253</v>
      </c>
      <c r="E37" s="33">
        <v>766</v>
      </c>
      <c r="F37" s="33">
        <v>35</v>
      </c>
      <c r="G37" s="38" t="s">
        <v>69</v>
      </c>
      <c r="H37" s="33">
        <v>2050</v>
      </c>
      <c r="I37" s="33">
        <v>250</v>
      </c>
      <c r="J37" s="41">
        <f t="shared" si="1"/>
        <v>4354</v>
      </c>
      <c r="K37" s="41"/>
      <c r="L37" s="158"/>
      <c r="M37" s="44"/>
    </row>
    <row r="38" spans="1:13" ht="21.95" customHeight="1" x14ac:dyDescent="0.2">
      <c r="A38" s="17">
        <v>33</v>
      </c>
      <c r="B38" s="3" t="s">
        <v>82</v>
      </c>
      <c r="C38" s="24" t="s">
        <v>166</v>
      </c>
      <c r="D38" s="32">
        <v>1192</v>
      </c>
      <c r="E38" s="32">
        <v>766</v>
      </c>
      <c r="F38" s="32">
        <v>50</v>
      </c>
      <c r="G38" s="37" t="s">
        <v>69</v>
      </c>
      <c r="H38" s="32">
        <v>2050</v>
      </c>
      <c r="I38" s="32">
        <v>250</v>
      </c>
      <c r="J38" s="40">
        <f t="shared" si="1"/>
        <v>4308</v>
      </c>
      <c r="K38" s="40"/>
      <c r="L38" s="157"/>
      <c r="M38" s="44"/>
    </row>
    <row r="39" spans="1:13" ht="21.95" customHeight="1" x14ac:dyDescent="0.2">
      <c r="A39" s="2">
        <v>34</v>
      </c>
      <c r="B39" s="3" t="s">
        <v>83</v>
      </c>
      <c r="C39" s="24" t="s">
        <v>167</v>
      </c>
      <c r="D39" s="32">
        <v>2152</v>
      </c>
      <c r="E39" s="32">
        <v>990</v>
      </c>
      <c r="F39" s="32">
        <v>50</v>
      </c>
      <c r="G39" s="32">
        <v>375</v>
      </c>
      <c r="H39" s="32">
        <v>2400</v>
      </c>
      <c r="I39" s="32">
        <v>250</v>
      </c>
      <c r="J39" s="40">
        <f t="shared" si="1"/>
        <v>6217</v>
      </c>
      <c r="K39" s="40"/>
      <c r="L39" s="159"/>
      <c r="M39" s="44"/>
    </row>
    <row r="40" spans="1:13" ht="21.95" customHeight="1" x14ac:dyDescent="0.2">
      <c r="A40" s="17">
        <v>35</v>
      </c>
      <c r="B40" s="3" t="s">
        <v>20</v>
      </c>
      <c r="C40" s="24" t="s">
        <v>221</v>
      </c>
      <c r="D40" s="32">
        <v>1074</v>
      </c>
      <c r="E40" s="32">
        <v>726</v>
      </c>
      <c r="F40" s="32"/>
      <c r="G40" s="32"/>
      <c r="H40" s="32">
        <v>1950</v>
      </c>
      <c r="I40" s="32">
        <v>250</v>
      </c>
      <c r="J40" s="40">
        <f t="shared" si="1"/>
        <v>4000</v>
      </c>
      <c r="K40" s="40"/>
      <c r="L40" s="160">
        <f>550.84+328.16</f>
        <v>879</v>
      </c>
      <c r="M40" s="44"/>
    </row>
    <row r="41" spans="1:13" ht="47.25" customHeight="1" x14ac:dyDescent="0.2">
      <c r="A41" s="2">
        <v>36</v>
      </c>
      <c r="B41" s="43" t="s">
        <v>214</v>
      </c>
      <c r="C41" s="24" t="s">
        <v>212</v>
      </c>
      <c r="D41" s="32">
        <v>1302</v>
      </c>
      <c r="E41" s="32">
        <v>830</v>
      </c>
      <c r="F41" s="36"/>
      <c r="G41" s="37"/>
      <c r="H41" s="32">
        <v>2200</v>
      </c>
      <c r="I41" s="32">
        <v>250</v>
      </c>
      <c r="J41" s="40">
        <f t="shared" si="1"/>
        <v>4582</v>
      </c>
      <c r="K41" s="40"/>
      <c r="L41" s="157">
        <v>433.28</v>
      </c>
      <c r="M41" s="44"/>
    </row>
    <row r="42" spans="1:13" ht="47.25" customHeight="1" x14ac:dyDescent="0.2">
      <c r="A42" s="17">
        <v>37</v>
      </c>
      <c r="B42" s="43" t="s">
        <v>138</v>
      </c>
      <c r="C42" s="24" t="s">
        <v>222</v>
      </c>
      <c r="D42" s="32">
        <v>2315</v>
      </c>
      <c r="E42" s="32">
        <v>990</v>
      </c>
      <c r="F42" s="36"/>
      <c r="G42" s="37"/>
      <c r="H42" s="32">
        <v>2400</v>
      </c>
      <c r="I42" s="32">
        <v>250</v>
      </c>
      <c r="J42" s="40">
        <f t="shared" si="1"/>
        <v>5955</v>
      </c>
      <c r="K42" s="40"/>
      <c r="L42" s="159">
        <v>356.6</v>
      </c>
      <c r="M42" s="44"/>
    </row>
    <row r="43" spans="1:13" ht="37.5" customHeight="1" x14ac:dyDescent="0.2">
      <c r="A43" s="2">
        <v>38</v>
      </c>
      <c r="B43" s="43" t="s">
        <v>237</v>
      </c>
      <c r="C43" s="77" t="s">
        <v>298</v>
      </c>
      <c r="D43" s="78">
        <v>3757</v>
      </c>
      <c r="E43" s="32">
        <v>1570</v>
      </c>
      <c r="F43" s="36"/>
      <c r="G43" s="37">
        <v>375</v>
      </c>
      <c r="H43" s="32">
        <v>3800</v>
      </c>
      <c r="I43" s="32">
        <v>250</v>
      </c>
      <c r="J43" s="40">
        <f>SUM(D43:I43)</f>
        <v>9752</v>
      </c>
      <c r="K43" s="40"/>
      <c r="L43" s="159"/>
      <c r="M43" s="44"/>
    </row>
    <row r="44" spans="1:13" ht="37.5" customHeight="1" x14ac:dyDescent="0.2">
      <c r="A44" s="17">
        <v>39</v>
      </c>
      <c r="B44" s="3" t="s">
        <v>86</v>
      </c>
      <c r="C44" s="77" t="s">
        <v>299</v>
      </c>
      <c r="D44" s="54">
        <v>1302</v>
      </c>
      <c r="E44" s="32">
        <v>830</v>
      </c>
      <c r="F44" s="32">
        <v>75</v>
      </c>
      <c r="G44" s="37" t="s">
        <v>69</v>
      </c>
      <c r="H44" s="32">
        <v>2200</v>
      </c>
      <c r="I44" s="32">
        <v>250</v>
      </c>
      <c r="J44" s="40">
        <f>SUM(D44:I44)</f>
        <v>4657</v>
      </c>
      <c r="K44" s="40"/>
      <c r="L44" s="159">
        <f>385.56+633.42</f>
        <v>1018.98</v>
      </c>
      <c r="M44" s="105"/>
    </row>
    <row r="45" spans="1:13" ht="21.95" customHeight="1" x14ac:dyDescent="0.2">
      <c r="A45" s="2">
        <v>40</v>
      </c>
      <c r="B45" s="3" t="s">
        <v>85</v>
      </c>
      <c r="C45" s="24" t="s">
        <v>33</v>
      </c>
      <c r="D45" s="32">
        <v>1074</v>
      </c>
      <c r="E45" s="32">
        <v>726</v>
      </c>
      <c r="F45" s="32">
        <v>50</v>
      </c>
      <c r="G45" s="37" t="s">
        <v>69</v>
      </c>
      <c r="H45" s="32">
        <v>1950</v>
      </c>
      <c r="I45" s="32">
        <v>250</v>
      </c>
      <c r="J45" s="40">
        <f t="shared" si="1"/>
        <v>4050</v>
      </c>
      <c r="K45" s="40"/>
      <c r="L45" s="159"/>
      <c r="M45" s="44"/>
    </row>
    <row r="46" spans="1:13" ht="21.95" customHeight="1" x14ac:dyDescent="0.2">
      <c r="A46" s="17">
        <v>41</v>
      </c>
      <c r="B46" s="3" t="s">
        <v>238</v>
      </c>
      <c r="C46" s="24" t="s">
        <v>33</v>
      </c>
      <c r="D46" s="32">
        <v>1105</v>
      </c>
      <c r="E46" s="32">
        <v>726</v>
      </c>
      <c r="F46" s="32">
        <v>75</v>
      </c>
      <c r="G46" s="37" t="s">
        <v>69</v>
      </c>
      <c r="H46" s="32">
        <v>1950</v>
      </c>
      <c r="I46" s="32">
        <v>250</v>
      </c>
      <c r="J46" s="40">
        <f t="shared" si="1"/>
        <v>4106</v>
      </c>
      <c r="K46" s="40"/>
      <c r="L46" s="157">
        <v>433.8</v>
      </c>
      <c r="M46" s="44"/>
    </row>
    <row r="47" spans="1:13" ht="29.25" customHeight="1" x14ac:dyDescent="0.2">
      <c r="A47" s="2">
        <v>42</v>
      </c>
      <c r="B47" s="3" t="s">
        <v>239</v>
      </c>
      <c r="C47" s="24" t="s">
        <v>33</v>
      </c>
      <c r="D47" s="32">
        <v>1105</v>
      </c>
      <c r="E47" s="32">
        <v>726</v>
      </c>
      <c r="F47" s="32">
        <v>75</v>
      </c>
      <c r="G47" s="37" t="s">
        <v>69</v>
      </c>
      <c r="H47" s="32">
        <v>1950</v>
      </c>
      <c r="I47" s="32">
        <v>250</v>
      </c>
      <c r="J47" s="40">
        <f t="shared" si="1"/>
        <v>4106</v>
      </c>
      <c r="K47" s="40"/>
      <c r="L47" s="157">
        <f>1084.5+1148.74</f>
        <v>2233.2399999999998</v>
      </c>
      <c r="M47" s="44"/>
    </row>
    <row r="48" spans="1:13" ht="21.95" customHeight="1" x14ac:dyDescent="0.2">
      <c r="A48" s="17">
        <v>43</v>
      </c>
      <c r="B48" s="3" t="s">
        <v>87</v>
      </c>
      <c r="C48" s="24" t="s">
        <v>33</v>
      </c>
      <c r="D48" s="32">
        <v>1074</v>
      </c>
      <c r="E48" s="32">
        <v>726</v>
      </c>
      <c r="F48" s="36">
        <v>35</v>
      </c>
      <c r="G48" s="37" t="s">
        <v>69</v>
      </c>
      <c r="H48" s="32">
        <v>1950</v>
      </c>
      <c r="I48" s="32">
        <v>250</v>
      </c>
      <c r="J48" s="40">
        <f t="shared" si="1"/>
        <v>4035</v>
      </c>
      <c r="K48" s="40"/>
      <c r="L48" s="157">
        <f>425.88+638.82</f>
        <v>1064.7</v>
      </c>
      <c r="M48" s="44"/>
    </row>
    <row r="49" spans="1:13" ht="21.95" customHeight="1" x14ac:dyDescent="0.2">
      <c r="A49" s="2">
        <v>44</v>
      </c>
      <c r="B49" s="3" t="s">
        <v>88</v>
      </c>
      <c r="C49" s="24" t="s">
        <v>33</v>
      </c>
      <c r="D49" s="32">
        <v>1074</v>
      </c>
      <c r="E49" s="32">
        <v>726</v>
      </c>
      <c r="F49" s="32">
        <v>50</v>
      </c>
      <c r="G49" s="37" t="s">
        <v>69</v>
      </c>
      <c r="H49" s="32">
        <v>1950</v>
      </c>
      <c r="I49" s="32">
        <v>250</v>
      </c>
      <c r="J49" s="40">
        <f t="shared" si="1"/>
        <v>4050</v>
      </c>
      <c r="K49" s="40"/>
      <c r="L49" s="157">
        <v>427.5</v>
      </c>
      <c r="M49" s="44"/>
    </row>
    <row r="50" spans="1:13" ht="21.95" customHeight="1" x14ac:dyDescent="0.2">
      <c r="A50" s="17">
        <v>45</v>
      </c>
      <c r="B50" s="3" t="s">
        <v>89</v>
      </c>
      <c r="C50" s="24" t="s">
        <v>33</v>
      </c>
      <c r="D50" s="32">
        <v>1074</v>
      </c>
      <c r="E50" s="32">
        <v>726</v>
      </c>
      <c r="F50" s="32">
        <v>50</v>
      </c>
      <c r="G50" s="37" t="s">
        <v>69</v>
      </c>
      <c r="H50" s="32">
        <v>1950</v>
      </c>
      <c r="I50" s="32">
        <v>250</v>
      </c>
      <c r="J50" s="40">
        <f t="shared" si="1"/>
        <v>4050</v>
      </c>
      <c r="K50" s="40"/>
      <c r="L50" s="157"/>
      <c r="M50" s="44"/>
    </row>
    <row r="51" spans="1:13" ht="21.95" customHeight="1" x14ac:dyDescent="0.2">
      <c r="A51" s="2">
        <v>46</v>
      </c>
      <c r="B51" s="3" t="s">
        <v>240</v>
      </c>
      <c r="C51" s="24" t="s">
        <v>33</v>
      </c>
      <c r="D51" s="32">
        <v>1074</v>
      </c>
      <c r="E51" s="32">
        <v>726</v>
      </c>
      <c r="F51" s="32">
        <v>75</v>
      </c>
      <c r="G51" s="37" t="s">
        <v>69</v>
      </c>
      <c r="H51" s="32">
        <v>1950</v>
      </c>
      <c r="I51" s="32">
        <v>250</v>
      </c>
      <c r="J51" s="40">
        <f t="shared" si="1"/>
        <v>4075</v>
      </c>
      <c r="K51" s="40"/>
      <c r="L51" s="157">
        <f>1075.95+1506.24</f>
        <v>2582.19</v>
      </c>
      <c r="M51" s="44"/>
    </row>
    <row r="52" spans="1:13" ht="21.95" customHeight="1" x14ac:dyDescent="0.2">
      <c r="A52" s="17">
        <v>47</v>
      </c>
      <c r="B52" s="3" t="s">
        <v>241</v>
      </c>
      <c r="C52" s="24" t="s">
        <v>33</v>
      </c>
      <c r="D52" s="32">
        <v>1074</v>
      </c>
      <c r="E52" s="32">
        <v>726</v>
      </c>
      <c r="F52" s="32">
        <v>75</v>
      </c>
      <c r="G52" s="37" t="s">
        <v>69</v>
      </c>
      <c r="H52" s="32">
        <v>1950</v>
      </c>
      <c r="I52" s="32">
        <v>250</v>
      </c>
      <c r="J52" s="40">
        <f t="shared" si="1"/>
        <v>4075</v>
      </c>
      <c r="K52" s="40"/>
      <c r="L52" s="157"/>
      <c r="M52" s="44"/>
    </row>
    <row r="53" spans="1:13" ht="21.95" customHeight="1" x14ac:dyDescent="0.2">
      <c r="A53" s="2">
        <v>48</v>
      </c>
      <c r="B53" s="3" t="s">
        <v>90</v>
      </c>
      <c r="C53" s="24" t="s">
        <v>33</v>
      </c>
      <c r="D53" s="32">
        <v>1074</v>
      </c>
      <c r="E53" s="32">
        <v>726</v>
      </c>
      <c r="F53" s="32">
        <v>75</v>
      </c>
      <c r="G53" s="37" t="s">
        <v>69</v>
      </c>
      <c r="H53" s="32">
        <v>1950</v>
      </c>
      <c r="I53" s="32">
        <v>250</v>
      </c>
      <c r="J53" s="40">
        <f t="shared" si="1"/>
        <v>4075</v>
      </c>
      <c r="K53" s="40"/>
      <c r="L53" s="157"/>
      <c r="M53" s="44"/>
    </row>
    <row r="54" spans="1:13" ht="21.95" customHeight="1" x14ac:dyDescent="0.2">
      <c r="A54" s="17">
        <v>49</v>
      </c>
      <c r="B54" s="3" t="s">
        <v>184</v>
      </c>
      <c r="C54" s="24" t="s">
        <v>33</v>
      </c>
      <c r="D54" s="32">
        <v>1074</v>
      </c>
      <c r="E54" s="32">
        <v>726</v>
      </c>
      <c r="F54" s="32">
        <v>75</v>
      </c>
      <c r="G54" s="37" t="s">
        <v>69</v>
      </c>
      <c r="H54" s="32">
        <v>1950</v>
      </c>
      <c r="I54" s="32">
        <v>250</v>
      </c>
      <c r="J54" s="40">
        <f t="shared" si="1"/>
        <v>4075</v>
      </c>
      <c r="K54" s="40"/>
      <c r="L54" s="157">
        <f>215.19+215.19</f>
        <v>430.38</v>
      </c>
      <c r="M54" s="44"/>
    </row>
    <row r="55" spans="1:13" ht="21.95" customHeight="1" x14ac:dyDescent="0.2">
      <c r="A55" s="2">
        <v>50</v>
      </c>
      <c r="B55" s="3" t="s">
        <v>300</v>
      </c>
      <c r="C55" s="24" t="s">
        <v>33</v>
      </c>
      <c r="D55" s="32">
        <v>1074</v>
      </c>
      <c r="E55" s="32">
        <v>726</v>
      </c>
      <c r="F55" s="32">
        <v>75</v>
      </c>
      <c r="G55" s="37" t="s">
        <v>69</v>
      </c>
      <c r="H55" s="32">
        <v>1950</v>
      </c>
      <c r="I55" s="32">
        <v>250</v>
      </c>
      <c r="J55" s="40">
        <f t="shared" si="1"/>
        <v>4075</v>
      </c>
      <c r="K55" s="40"/>
      <c r="L55" s="157">
        <v>143.46</v>
      </c>
      <c r="M55" s="44"/>
    </row>
    <row r="56" spans="1:13" ht="21.95" customHeight="1" x14ac:dyDescent="0.2">
      <c r="A56" s="17">
        <v>51</v>
      </c>
      <c r="B56" s="3" t="s">
        <v>242</v>
      </c>
      <c r="C56" s="24" t="s">
        <v>33</v>
      </c>
      <c r="D56" s="32">
        <v>1074</v>
      </c>
      <c r="E56" s="32">
        <v>726</v>
      </c>
      <c r="F56" s="32">
        <v>75</v>
      </c>
      <c r="G56" s="37" t="s">
        <v>69</v>
      </c>
      <c r="H56" s="32">
        <v>1950</v>
      </c>
      <c r="I56" s="32">
        <v>250</v>
      </c>
      <c r="J56" s="40">
        <f t="shared" si="1"/>
        <v>4075</v>
      </c>
      <c r="K56" s="40"/>
      <c r="L56" s="157">
        <f>430.38+645.57</f>
        <v>1075.95</v>
      </c>
      <c r="M56" s="44"/>
    </row>
    <row r="57" spans="1:13" ht="21.95" customHeight="1" x14ac:dyDescent="0.2">
      <c r="A57" s="2">
        <v>52</v>
      </c>
      <c r="B57" s="3" t="s">
        <v>91</v>
      </c>
      <c r="C57" s="24" t="s">
        <v>33</v>
      </c>
      <c r="D57" s="32">
        <v>1074</v>
      </c>
      <c r="E57" s="32">
        <v>726</v>
      </c>
      <c r="F57" s="32">
        <v>50</v>
      </c>
      <c r="G57" s="37" t="s">
        <v>69</v>
      </c>
      <c r="H57" s="32">
        <v>1950</v>
      </c>
      <c r="I57" s="32">
        <v>250</v>
      </c>
      <c r="J57" s="40">
        <f t="shared" si="1"/>
        <v>4050</v>
      </c>
      <c r="K57" s="40"/>
      <c r="L57" s="157"/>
      <c r="M57" s="44"/>
    </row>
    <row r="58" spans="1:13" ht="21.95" customHeight="1" x14ac:dyDescent="0.25">
      <c r="A58" s="17">
        <v>53</v>
      </c>
      <c r="B58" s="3" t="s">
        <v>92</v>
      </c>
      <c r="C58" s="24" t="s">
        <v>33</v>
      </c>
      <c r="D58" s="32">
        <v>1074</v>
      </c>
      <c r="E58" s="32">
        <v>726</v>
      </c>
      <c r="F58" s="27"/>
      <c r="G58" s="37" t="s">
        <v>69</v>
      </c>
      <c r="H58" s="32">
        <v>1950</v>
      </c>
      <c r="I58" s="32">
        <v>250</v>
      </c>
      <c r="J58" s="40">
        <f t="shared" si="1"/>
        <v>4000</v>
      </c>
      <c r="K58" s="40"/>
      <c r="L58" s="157"/>
      <c r="M58" s="44"/>
    </row>
    <row r="59" spans="1:13" ht="21.95" customHeight="1" x14ac:dyDescent="0.2">
      <c r="A59" s="2">
        <v>54</v>
      </c>
      <c r="B59" s="3" t="s">
        <v>93</v>
      </c>
      <c r="C59" s="24" t="s">
        <v>33</v>
      </c>
      <c r="D59" s="32">
        <v>1074</v>
      </c>
      <c r="E59" s="32">
        <v>726</v>
      </c>
      <c r="F59" s="32">
        <v>75</v>
      </c>
      <c r="G59" s="37" t="s">
        <v>69</v>
      </c>
      <c r="H59" s="32">
        <v>1950</v>
      </c>
      <c r="I59" s="32">
        <v>250</v>
      </c>
      <c r="J59" s="40">
        <f t="shared" si="1"/>
        <v>4075</v>
      </c>
      <c r="K59" s="40"/>
      <c r="L59" s="161">
        <f>215.19+645.57</f>
        <v>860.76</v>
      </c>
      <c r="M59" s="44"/>
    </row>
    <row r="60" spans="1:13" ht="21.95" customHeight="1" x14ac:dyDescent="0.2">
      <c r="A60" s="17">
        <v>55</v>
      </c>
      <c r="B60" s="3" t="s">
        <v>94</v>
      </c>
      <c r="C60" s="24" t="s">
        <v>33</v>
      </c>
      <c r="D60" s="32">
        <v>1074</v>
      </c>
      <c r="E60" s="32">
        <v>726</v>
      </c>
      <c r="F60" s="32">
        <v>50</v>
      </c>
      <c r="G60" s="37" t="s">
        <v>69</v>
      </c>
      <c r="H60" s="32">
        <v>1950</v>
      </c>
      <c r="I60" s="32">
        <v>250</v>
      </c>
      <c r="J60" s="40">
        <f t="shared" si="1"/>
        <v>4050</v>
      </c>
      <c r="K60" s="40"/>
      <c r="L60" s="157"/>
      <c r="M60" s="44"/>
    </row>
    <row r="61" spans="1:13" ht="21.95" customHeight="1" x14ac:dyDescent="0.2">
      <c r="A61" s="2">
        <v>56</v>
      </c>
      <c r="B61" s="3" t="s">
        <v>243</v>
      </c>
      <c r="C61" s="24" t="s">
        <v>33</v>
      </c>
      <c r="D61" s="32">
        <v>1074</v>
      </c>
      <c r="E61" s="32">
        <v>726</v>
      </c>
      <c r="F61" s="32">
        <v>75</v>
      </c>
      <c r="G61" s="37" t="s">
        <v>69</v>
      </c>
      <c r="H61" s="32">
        <v>1950</v>
      </c>
      <c r="I61" s="32">
        <v>250</v>
      </c>
      <c r="J61" s="40">
        <f t="shared" si="1"/>
        <v>4075</v>
      </c>
      <c r="K61" s="40"/>
      <c r="L61" s="157"/>
      <c r="M61" s="44"/>
    </row>
    <row r="62" spans="1:13" ht="21.95" customHeight="1" x14ac:dyDescent="0.2">
      <c r="A62" s="17">
        <v>57</v>
      </c>
      <c r="B62" s="3" t="s">
        <v>95</v>
      </c>
      <c r="C62" s="24" t="s">
        <v>33</v>
      </c>
      <c r="D62" s="32">
        <v>1074</v>
      </c>
      <c r="E62" s="32">
        <v>726</v>
      </c>
      <c r="F62" s="32">
        <v>75</v>
      </c>
      <c r="G62" s="37" t="s">
        <v>69</v>
      </c>
      <c r="H62" s="32">
        <v>1950</v>
      </c>
      <c r="I62" s="32">
        <v>250</v>
      </c>
      <c r="J62" s="40">
        <f t="shared" si="1"/>
        <v>4075</v>
      </c>
      <c r="K62" s="40"/>
      <c r="L62" s="157">
        <f>430.38+645.57</f>
        <v>1075.95</v>
      </c>
      <c r="M62" s="44"/>
    </row>
    <row r="63" spans="1:13" ht="21.95" customHeight="1" x14ac:dyDescent="0.2">
      <c r="A63" s="2">
        <v>58</v>
      </c>
      <c r="B63" s="3" t="s">
        <v>96</v>
      </c>
      <c r="C63" s="24" t="s">
        <v>33</v>
      </c>
      <c r="D63" s="32">
        <v>1074</v>
      </c>
      <c r="E63" s="32">
        <v>726</v>
      </c>
      <c r="F63" s="32">
        <v>75</v>
      </c>
      <c r="G63" s="39" t="s">
        <v>69</v>
      </c>
      <c r="H63" s="32">
        <v>1950</v>
      </c>
      <c r="I63" s="32">
        <v>250</v>
      </c>
      <c r="J63" s="40">
        <f t="shared" si="1"/>
        <v>4075</v>
      </c>
      <c r="K63" s="40"/>
      <c r="L63" s="157"/>
      <c r="M63" s="44"/>
    </row>
    <row r="64" spans="1:13" ht="21.95" customHeight="1" x14ac:dyDescent="0.2">
      <c r="A64" s="17">
        <v>59</v>
      </c>
      <c r="B64" s="3" t="s">
        <v>244</v>
      </c>
      <c r="C64" s="24" t="s">
        <v>33</v>
      </c>
      <c r="D64" s="32">
        <v>1074</v>
      </c>
      <c r="E64" s="32">
        <v>726</v>
      </c>
      <c r="F64" s="32">
        <v>75</v>
      </c>
      <c r="G64" s="37" t="s">
        <v>69</v>
      </c>
      <c r="H64" s="32">
        <v>1950</v>
      </c>
      <c r="I64" s="32">
        <v>250</v>
      </c>
      <c r="J64" s="40">
        <f t="shared" ref="J64:J91" si="2">SUM(D64:I64)</f>
        <v>4075</v>
      </c>
      <c r="K64" s="40"/>
      <c r="L64" s="157">
        <f>286.92+765.06</f>
        <v>1051.98</v>
      </c>
      <c r="M64" s="44"/>
    </row>
    <row r="65" spans="1:13" ht="46.5" customHeight="1" x14ac:dyDescent="0.2">
      <c r="A65" s="2">
        <v>60</v>
      </c>
      <c r="B65" s="3" t="s">
        <v>97</v>
      </c>
      <c r="C65" s="24" t="s">
        <v>294</v>
      </c>
      <c r="D65" s="32">
        <v>1555</v>
      </c>
      <c r="E65" s="32">
        <v>830</v>
      </c>
      <c r="F65" s="32">
        <v>75</v>
      </c>
      <c r="G65" s="37" t="s">
        <v>69</v>
      </c>
      <c r="H65" s="32">
        <v>2200</v>
      </c>
      <c r="I65" s="32">
        <v>250</v>
      </c>
      <c r="J65" s="40">
        <f t="shared" si="2"/>
        <v>4910</v>
      </c>
      <c r="K65" s="40"/>
      <c r="L65" s="157">
        <f>699.12+1165.08</f>
        <v>1864.1999999999998</v>
      </c>
      <c r="M65" s="44"/>
    </row>
    <row r="66" spans="1:13" ht="30" customHeight="1" x14ac:dyDescent="0.2">
      <c r="A66" s="17">
        <v>61</v>
      </c>
      <c r="B66" s="3" t="s">
        <v>98</v>
      </c>
      <c r="C66" s="24" t="s">
        <v>169</v>
      </c>
      <c r="D66" s="32">
        <v>1460</v>
      </c>
      <c r="E66" s="32">
        <v>766</v>
      </c>
      <c r="F66" s="32">
        <v>35</v>
      </c>
      <c r="G66" s="35"/>
      <c r="H66" s="32">
        <v>2050</v>
      </c>
      <c r="I66" s="32">
        <v>250</v>
      </c>
      <c r="J66" s="40">
        <f t="shared" si="2"/>
        <v>4561</v>
      </c>
      <c r="K66" s="40"/>
      <c r="L66" s="157"/>
      <c r="M66" s="44"/>
    </row>
    <row r="67" spans="1:13" ht="21.95" customHeight="1" x14ac:dyDescent="0.2">
      <c r="A67" s="2">
        <v>62</v>
      </c>
      <c r="B67" s="3" t="s">
        <v>99</v>
      </c>
      <c r="C67" s="24" t="s">
        <v>13</v>
      </c>
      <c r="D67" s="32">
        <v>1105</v>
      </c>
      <c r="E67" s="32">
        <v>726</v>
      </c>
      <c r="F67" s="32">
        <v>50</v>
      </c>
      <c r="G67" s="37" t="s">
        <v>69</v>
      </c>
      <c r="H67" s="32">
        <v>1950</v>
      </c>
      <c r="I67" s="32">
        <v>250</v>
      </c>
      <c r="J67" s="40">
        <f t="shared" si="2"/>
        <v>4081</v>
      </c>
      <c r="K67" s="40"/>
      <c r="L67" s="157">
        <f>287.28+383.04</f>
        <v>670.31999999999994</v>
      </c>
      <c r="M67" s="44"/>
    </row>
    <row r="68" spans="1:13" ht="21.95" customHeight="1" x14ac:dyDescent="0.2">
      <c r="A68" s="17">
        <v>63</v>
      </c>
      <c r="B68" s="3" t="s">
        <v>245</v>
      </c>
      <c r="C68" s="24" t="s">
        <v>23</v>
      </c>
      <c r="D68" s="32">
        <v>1074</v>
      </c>
      <c r="E68" s="32">
        <v>726</v>
      </c>
      <c r="F68" s="32">
        <v>75</v>
      </c>
      <c r="G68" s="37" t="s">
        <v>69</v>
      </c>
      <c r="H68" s="32">
        <v>1950</v>
      </c>
      <c r="I68" s="32">
        <v>250</v>
      </c>
      <c r="J68" s="40">
        <f t="shared" si="2"/>
        <v>4075</v>
      </c>
      <c r="K68" s="40"/>
      <c r="L68" s="157">
        <f>286.92+382.44</f>
        <v>669.36</v>
      </c>
      <c r="M68" s="44"/>
    </row>
    <row r="69" spans="1:13" ht="21.95" customHeight="1" x14ac:dyDescent="0.2">
      <c r="A69" s="2">
        <v>64</v>
      </c>
      <c r="B69" s="3" t="s">
        <v>100</v>
      </c>
      <c r="C69" s="24" t="s">
        <v>23</v>
      </c>
      <c r="D69" s="32">
        <v>1074</v>
      </c>
      <c r="E69" s="32">
        <v>726</v>
      </c>
      <c r="F69" s="32">
        <v>75</v>
      </c>
      <c r="G69" s="37" t="s">
        <v>69</v>
      </c>
      <c r="H69" s="32">
        <v>1950</v>
      </c>
      <c r="I69" s="32">
        <v>250</v>
      </c>
      <c r="J69" s="40">
        <f t="shared" si="2"/>
        <v>4075</v>
      </c>
      <c r="K69" s="40"/>
      <c r="L69" s="157">
        <f>119.55+382.44</f>
        <v>501.99</v>
      </c>
      <c r="M69" s="44"/>
    </row>
    <row r="70" spans="1:13" ht="21.95" customHeight="1" x14ac:dyDescent="0.2">
      <c r="A70" s="17">
        <v>65</v>
      </c>
      <c r="B70" s="3" t="s">
        <v>101</v>
      </c>
      <c r="C70" s="24" t="s">
        <v>23</v>
      </c>
      <c r="D70" s="32">
        <v>1074</v>
      </c>
      <c r="E70" s="32">
        <v>726</v>
      </c>
      <c r="F70" s="36">
        <v>35</v>
      </c>
      <c r="G70" s="37" t="s">
        <v>69</v>
      </c>
      <c r="H70" s="32">
        <v>1950</v>
      </c>
      <c r="I70" s="32">
        <v>250</v>
      </c>
      <c r="J70" s="40">
        <f t="shared" si="2"/>
        <v>4035</v>
      </c>
      <c r="K70" s="40"/>
      <c r="L70" s="157">
        <f>283.92+157.7</f>
        <v>441.62</v>
      </c>
      <c r="M70" s="44"/>
    </row>
    <row r="71" spans="1:13" ht="21.95" customHeight="1" x14ac:dyDescent="0.2">
      <c r="A71" s="2">
        <v>66</v>
      </c>
      <c r="B71" s="3" t="s">
        <v>246</v>
      </c>
      <c r="C71" s="24" t="s">
        <v>23</v>
      </c>
      <c r="D71" s="32">
        <v>1074</v>
      </c>
      <c r="E71" s="32">
        <v>726</v>
      </c>
      <c r="F71" s="32">
        <v>75</v>
      </c>
      <c r="G71" s="37" t="s">
        <v>69</v>
      </c>
      <c r="H71" s="32">
        <v>1950</v>
      </c>
      <c r="I71" s="32">
        <v>250</v>
      </c>
      <c r="J71" s="40">
        <f t="shared" si="2"/>
        <v>4075</v>
      </c>
      <c r="K71" s="40"/>
      <c r="L71" s="157">
        <f>286.92+159.35</f>
        <v>446.27</v>
      </c>
      <c r="M71" s="44"/>
    </row>
    <row r="72" spans="1:13" ht="21.95" customHeight="1" x14ac:dyDescent="0.2">
      <c r="A72" s="17">
        <v>67</v>
      </c>
      <c r="B72" s="3" t="s">
        <v>109</v>
      </c>
      <c r="C72" s="24" t="s">
        <v>170</v>
      </c>
      <c r="D72" s="32">
        <v>1192</v>
      </c>
      <c r="E72" s="32">
        <v>766</v>
      </c>
      <c r="F72" s="32">
        <v>35</v>
      </c>
      <c r="G72" s="37" t="s">
        <v>69</v>
      </c>
      <c r="H72" s="32">
        <v>2050</v>
      </c>
      <c r="I72" s="32">
        <v>250</v>
      </c>
      <c r="J72" s="40">
        <f t="shared" si="2"/>
        <v>4293</v>
      </c>
      <c r="K72" s="40"/>
      <c r="L72" s="157"/>
      <c r="M72" s="44"/>
    </row>
    <row r="73" spans="1:13" ht="21.95" customHeight="1" x14ac:dyDescent="0.2">
      <c r="A73" s="2">
        <v>68</v>
      </c>
      <c r="B73" s="3" t="s">
        <v>102</v>
      </c>
      <c r="C73" s="24" t="s">
        <v>33</v>
      </c>
      <c r="D73" s="32">
        <v>1159</v>
      </c>
      <c r="E73" s="32">
        <v>766</v>
      </c>
      <c r="F73" s="32">
        <v>75</v>
      </c>
      <c r="G73" s="37" t="s">
        <v>69</v>
      </c>
      <c r="H73" s="32">
        <v>2050</v>
      </c>
      <c r="I73" s="32">
        <v>250</v>
      </c>
      <c r="J73" s="40">
        <f t="shared" si="2"/>
        <v>4300</v>
      </c>
      <c r="K73" s="40"/>
      <c r="L73" s="157"/>
      <c r="M73" s="44"/>
    </row>
    <row r="74" spans="1:13" ht="21.95" customHeight="1" x14ac:dyDescent="0.2">
      <c r="A74" s="17">
        <v>69</v>
      </c>
      <c r="B74" s="3" t="s">
        <v>103</v>
      </c>
      <c r="C74" s="24" t="s">
        <v>23</v>
      </c>
      <c r="D74" s="32">
        <v>1074</v>
      </c>
      <c r="E74" s="32">
        <v>726</v>
      </c>
      <c r="F74" s="32">
        <v>50</v>
      </c>
      <c r="G74" s="37" t="s">
        <v>69</v>
      </c>
      <c r="H74" s="32">
        <v>1950</v>
      </c>
      <c r="I74" s="32">
        <v>250</v>
      </c>
      <c r="J74" s="40">
        <f t="shared" si="2"/>
        <v>4050</v>
      </c>
      <c r="K74" s="40"/>
      <c r="L74" s="157">
        <f>118.75+221.69</f>
        <v>340.44</v>
      </c>
      <c r="M74" s="44"/>
    </row>
    <row r="75" spans="1:13" ht="21.95" customHeight="1" x14ac:dyDescent="0.2">
      <c r="A75" s="2">
        <v>70</v>
      </c>
      <c r="B75" s="3" t="s">
        <v>104</v>
      </c>
      <c r="C75" s="24" t="s">
        <v>23</v>
      </c>
      <c r="D75" s="32">
        <v>1074</v>
      </c>
      <c r="E75" s="32">
        <v>726</v>
      </c>
      <c r="F75" s="32">
        <v>75</v>
      </c>
      <c r="G75" s="37" t="s">
        <v>69</v>
      </c>
      <c r="H75" s="32">
        <v>1950</v>
      </c>
      <c r="I75" s="32">
        <v>250</v>
      </c>
      <c r="J75" s="40">
        <f t="shared" si="2"/>
        <v>4075</v>
      </c>
      <c r="K75" s="40"/>
      <c r="L75" s="157"/>
      <c r="M75" s="44"/>
    </row>
    <row r="76" spans="1:13" ht="21.95" customHeight="1" x14ac:dyDescent="0.2">
      <c r="A76" s="17">
        <v>71</v>
      </c>
      <c r="B76" s="3" t="s">
        <v>105</v>
      </c>
      <c r="C76" s="24" t="s">
        <v>23</v>
      </c>
      <c r="D76" s="32">
        <v>1074</v>
      </c>
      <c r="E76" s="32">
        <v>726</v>
      </c>
      <c r="F76" s="36">
        <v>35</v>
      </c>
      <c r="G76" s="37" t="s">
        <v>69</v>
      </c>
      <c r="H76" s="32">
        <v>1950</v>
      </c>
      <c r="I76" s="32">
        <v>250</v>
      </c>
      <c r="J76" s="40">
        <f t="shared" si="2"/>
        <v>4035</v>
      </c>
      <c r="K76" s="40"/>
      <c r="L76" s="157">
        <f>283.92+1514.16</f>
        <v>1798.0800000000002</v>
      </c>
      <c r="M76" s="44"/>
    </row>
    <row r="77" spans="1:13" ht="21.95" customHeight="1" x14ac:dyDescent="0.25">
      <c r="A77" s="2">
        <v>72</v>
      </c>
      <c r="B77" s="3" t="s">
        <v>106</v>
      </c>
      <c r="C77" s="24" t="s">
        <v>23</v>
      </c>
      <c r="D77" s="32">
        <v>1074</v>
      </c>
      <c r="E77" s="32">
        <v>726</v>
      </c>
      <c r="F77" s="27"/>
      <c r="G77" s="27"/>
      <c r="H77" s="32">
        <v>1950</v>
      </c>
      <c r="I77" s="32">
        <v>250</v>
      </c>
      <c r="J77" s="40">
        <f t="shared" si="2"/>
        <v>4000</v>
      </c>
      <c r="K77" s="40"/>
      <c r="L77" s="157">
        <f>281.28+437.53</f>
        <v>718.81</v>
      </c>
      <c r="M77" s="44"/>
    </row>
    <row r="78" spans="1:13" ht="21.95" customHeight="1" x14ac:dyDescent="0.2">
      <c r="A78" s="17">
        <v>73</v>
      </c>
      <c r="B78" s="3" t="s">
        <v>247</v>
      </c>
      <c r="C78" s="24" t="s">
        <v>23</v>
      </c>
      <c r="D78" s="32">
        <v>1074</v>
      </c>
      <c r="E78" s="32">
        <v>726</v>
      </c>
      <c r="F78" s="32">
        <v>75</v>
      </c>
      <c r="G78" s="37" t="s">
        <v>69</v>
      </c>
      <c r="H78" s="32">
        <v>1950</v>
      </c>
      <c r="I78" s="32">
        <v>250</v>
      </c>
      <c r="J78" s="40">
        <f t="shared" si="2"/>
        <v>4075</v>
      </c>
      <c r="K78" s="40"/>
      <c r="L78" s="157">
        <f>406.47+223.09</f>
        <v>629.56000000000006</v>
      </c>
      <c r="M78" s="44"/>
    </row>
    <row r="79" spans="1:13" ht="21.95" customHeight="1" x14ac:dyDescent="0.2">
      <c r="A79" s="2">
        <v>74</v>
      </c>
      <c r="B79" s="3" t="s">
        <v>107</v>
      </c>
      <c r="C79" s="24" t="s">
        <v>23</v>
      </c>
      <c r="D79" s="32">
        <v>1074</v>
      </c>
      <c r="E79" s="32">
        <v>726</v>
      </c>
      <c r="F79" s="32">
        <v>35</v>
      </c>
      <c r="G79" s="37" t="s">
        <v>69</v>
      </c>
      <c r="H79" s="32">
        <v>1950</v>
      </c>
      <c r="I79" s="32">
        <v>250</v>
      </c>
      <c r="J79" s="40">
        <f t="shared" si="2"/>
        <v>4035</v>
      </c>
      <c r="K79" s="40"/>
      <c r="L79" s="157">
        <v>157.69999999999999</v>
      </c>
      <c r="M79" s="44"/>
    </row>
    <row r="80" spans="1:13" ht="21.95" customHeight="1" x14ac:dyDescent="0.2">
      <c r="A80" s="52">
        <v>75</v>
      </c>
      <c r="B80" s="4" t="s">
        <v>248</v>
      </c>
      <c r="C80" s="25" t="s">
        <v>23</v>
      </c>
      <c r="D80" s="33">
        <v>1074</v>
      </c>
      <c r="E80" s="33">
        <v>726</v>
      </c>
      <c r="F80" s="33">
        <v>75</v>
      </c>
      <c r="G80" s="38" t="s">
        <v>69</v>
      </c>
      <c r="H80" s="33">
        <v>1950</v>
      </c>
      <c r="I80" s="33">
        <v>250</v>
      </c>
      <c r="J80" s="41">
        <f t="shared" si="2"/>
        <v>4075</v>
      </c>
      <c r="K80" s="41"/>
      <c r="L80" s="158">
        <f>119.55+573.66</f>
        <v>693.20999999999992</v>
      </c>
      <c r="M80" s="44"/>
    </row>
    <row r="81" spans="1:13" ht="21.95" customHeight="1" x14ac:dyDescent="0.2">
      <c r="A81" s="2">
        <v>76</v>
      </c>
      <c r="B81" s="79" t="s">
        <v>249</v>
      </c>
      <c r="C81" s="1" t="s">
        <v>23</v>
      </c>
      <c r="D81" s="34">
        <v>1074</v>
      </c>
      <c r="E81" s="34">
        <v>726</v>
      </c>
      <c r="F81" s="34">
        <v>75</v>
      </c>
      <c r="G81" s="80" t="s">
        <v>69</v>
      </c>
      <c r="H81" s="34">
        <v>1950</v>
      </c>
      <c r="I81" s="34">
        <v>250</v>
      </c>
      <c r="J81" s="31">
        <f t="shared" si="2"/>
        <v>4075</v>
      </c>
      <c r="K81" s="31"/>
      <c r="L81" s="162">
        <v>119.55</v>
      </c>
      <c r="M81" s="44"/>
    </row>
    <row r="82" spans="1:13" ht="36" customHeight="1" x14ac:dyDescent="0.2">
      <c r="A82" s="17">
        <v>77</v>
      </c>
      <c r="B82" s="3" t="s">
        <v>203</v>
      </c>
      <c r="C82" s="1" t="s">
        <v>23</v>
      </c>
      <c r="D82" s="32">
        <v>1074</v>
      </c>
      <c r="E82" s="32">
        <v>726</v>
      </c>
      <c r="F82" s="32">
        <v>35</v>
      </c>
      <c r="G82" s="37" t="s">
        <v>69</v>
      </c>
      <c r="H82" s="32">
        <v>1950</v>
      </c>
      <c r="I82" s="32">
        <v>250</v>
      </c>
      <c r="J82" s="40">
        <f t="shared" si="2"/>
        <v>4035</v>
      </c>
      <c r="K82" s="40"/>
      <c r="L82" s="157">
        <f>189.28+252.32</f>
        <v>441.6</v>
      </c>
      <c r="M82" s="44"/>
    </row>
    <row r="83" spans="1:13" ht="21.95" customHeight="1" x14ac:dyDescent="0.2">
      <c r="A83" s="2">
        <v>78</v>
      </c>
      <c r="B83" s="3" t="s">
        <v>108</v>
      </c>
      <c r="C83" s="24" t="s">
        <v>23</v>
      </c>
      <c r="D83" s="32">
        <v>1074</v>
      </c>
      <c r="E83" s="32">
        <v>726</v>
      </c>
      <c r="F83" s="36" t="s">
        <v>69</v>
      </c>
      <c r="G83" s="37" t="s">
        <v>69</v>
      </c>
      <c r="H83" s="32">
        <v>1950</v>
      </c>
      <c r="I83" s="32">
        <v>250</v>
      </c>
      <c r="J83" s="40">
        <f t="shared" si="2"/>
        <v>4000</v>
      </c>
      <c r="K83" s="40"/>
      <c r="L83" s="157">
        <f>117.2+218.75</f>
        <v>335.95</v>
      </c>
      <c r="M83" s="44"/>
    </row>
    <row r="84" spans="1:13" ht="21.95" customHeight="1" x14ac:dyDescent="0.2">
      <c r="A84" s="17">
        <v>79</v>
      </c>
      <c r="B84" s="3" t="s">
        <v>250</v>
      </c>
      <c r="C84" s="24" t="s">
        <v>23</v>
      </c>
      <c r="D84" s="32">
        <v>1074</v>
      </c>
      <c r="E84" s="32">
        <v>726</v>
      </c>
      <c r="F84" s="32">
        <v>75</v>
      </c>
      <c r="G84" s="37" t="s">
        <v>69</v>
      </c>
      <c r="H84" s="32">
        <v>1950</v>
      </c>
      <c r="I84" s="32">
        <v>250</v>
      </c>
      <c r="J84" s="40">
        <f t="shared" si="2"/>
        <v>4075</v>
      </c>
      <c r="K84" s="40"/>
      <c r="L84" s="157">
        <f>454.29+382.44</f>
        <v>836.73</v>
      </c>
      <c r="M84" s="44"/>
    </row>
    <row r="85" spans="1:13" ht="21.95" customHeight="1" x14ac:dyDescent="0.2">
      <c r="A85" s="2">
        <v>80</v>
      </c>
      <c r="B85" s="3" t="s">
        <v>110</v>
      </c>
      <c r="C85" s="24" t="s">
        <v>12</v>
      </c>
      <c r="D85" s="32">
        <v>1074</v>
      </c>
      <c r="E85" s="32">
        <v>726</v>
      </c>
      <c r="F85" s="36">
        <v>35</v>
      </c>
      <c r="G85" s="37" t="s">
        <v>69</v>
      </c>
      <c r="H85" s="32">
        <v>1950</v>
      </c>
      <c r="I85" s="32">
        <v>250</v>
      </c>
      <c r="J85" s="40">
        <f>SUM(D85:I85)</f>
        <v>4035</v>
      </c>
      <c r="K85" s="40"/>
      <c r="L85" s="157">
        <f>189.28+252.32</f>
        <v>441.6</v>
      </c>
      <c r="M85" s="44"/>
    </row>
    <row r="86" spans="1:13" ht="21.95" customHeight="1" x14ac:dyDescent="0.2">
      <c r="A86" s="17">
        <v>81</v>
      </c>
      <c r="B86" s="3" t="s">
        <v>111</v>
      </c>
      <c r="C86" s="24" t="s">
        <v>23</v>
      </c>
      <c r="D86" s="32">
        <v>1074</v>
      </c>
      <c r="E86" s="32">
        <v>726</v>
      </c>
      <c r="F86" s="32">
        <v>75</v>
      </c>
      <c r="G86" s="37" t="s">
        <v>69</v>
      </c>
      <c r="H86" s="32">
        <v>1950</v>
      </c>
      <c r="I86" s="32">
        <v>250</v>
      </c>
      <c r="J86" s="40">
        <f t="shared" si="2"/>
        <v>4075</v>
      </c>
      <c r="K86" s="40"/>
      <c r="L86" s="157">
        <f>286.92+159.35</f>
        <v>446.27</v>
      </c>
      <c r="M86" s="44"/>
    </row>
    <row r="87" spans="1:13" ht="21.95" customHeight="1" x14ac:dyDescent="0.2">
      <c r="A87" s="2">
        <v>82</v>
      </c>
      <c r="B87" s="3" t="s">
        <v>251</v>
      </c>
      <c r="C87" s="24" t="s">
        <v>23</v>
      </c>
      <c r="D87" s="32">
        <v>1074</v>
      </c>
      <c r="E87" s="32">
        <v>726</v>
      </c>
      <c r="F87" s="32">
        <v>50</v>
      </c>
      <c r="G87" s="37" t="s">
        <v>69</v>
      </c>
      <c r="H87" s="32">
        <v>1950</v>
      </c>
      <c r="I87" s="32">
        <v>250</v>
      </c>
      <c r="J87" s="40">
        <f>SUM(D87:I87)</f>
        <v>4050</v>
      </c>
      <c r="K87" s="40"/>
      <c r="L87" s="157">
        <f>118.75+221.69</f>
        <v>340.44</v>
      </c>
      <c r="M87" s="44"/>
    </row>
    <row r="88" spans="1:13" ht="21.95" customHeight="1" x14ac:dyDescent="0.2">
      <c r="A88" s="17">
        <v>83</v>
      </c>
      <c r="B88" s="24" t="s">
        <v>260</v>
      </c>
      <c r="C88" s="24" t="s">
        <v>197</v>
      </c>
      <c r="D88" s="32">
        <v>1286</v>
      </c>
      <c r="E88" s="32">
        <v>766</v>
      </c>
      <c r="F88" s="32"/>
      <c r="G88" s="37"/>
      <c r="H88" s="32">
        <v>2050</v>
      </c>
      <c r="I88" s="32">
        <v>250</v>
      </c>
      <c r="J88" s="40">
        <v>4352</v>
      </c>
      <c r="K88" s="40"/>
      <c r="L88" s="157"/>
      <c r="M88" s="44"/>
    </row>
    <row r="89" spans="1:13" ht="21.95" customHeight="1" x14ac:dyDescent="0.25">
      <c r="A89" s="2">
        <v>84</v>
      </c>
      <c r="B89" s="3" t="s">
        <v>252</v>
      </c>
      <c r="C89" s="24" t="s">
        <v>171</v>
      </c>
      <c r="D89" s="32">
        <v>1302</v>
      </c>
      <c r="E89" s="32">
        <v>830</v>
      </c>
      <c r="F89" s="27"/>
      <c r="G89" s="37" t="s">
        <v>69</v>
      </c>
      <c r="H89" s="32">
        <v>2200</v>
      </c>
      <c r="I89" s="32">
        <v>250</v>
      </c>
      <c r="J89" s="40">
        <f t="shared" si="2"/>
        <v>4582</v>
      </c>
      <c r="K89" s="40"/>
      <c r="L89" s="157"/>
      <c r="M89" s="44"/>
    </row>
    <row r="90" spans="1:13" ht="21.95" customHeight="1" x14ac:dyDescent="0.2">
      <c r="A90" s="17">
        <v>85</v>
      </c>
      <c r="B90" s="3" t="s">
        <v>112</v>
      </c>
      <c r="C90" s="24" t="s">
        <v>23</v>
      </c>
      <c r="D90" s="32">
        <v>1192</v>
      </c>
      <c r="E90" s="32">
        <v>766</v>
      </c>
      <c r="F90" s="32">
        <v>75</v>
      </c>
      <c r="G90" s="37" t="s">
        <v>69</v>
      </c>
      <c r="H90" s="32">
        <v>2050</v>
      </c>
      <c r="I90" s="32">
        <v>250</v>
      </c>
      <c r="J90" s="40">
        <f t="shared" si="2"/>
        <v>4333</v>
      </c>
      <c r="K90" s="40">
        <v>1470</v>
      </c>
      <c r="L90" s="157">
        <f>1122.88+612.48</f>
        <v>1735.3600000000001</v>
      </c>
      <c r="M90" s="44"/>
    </row>
    <row r="91" spans="1:13" ht="30" customHeight="1" x14ac:dyDescent="0.25">
      <c r="A91" s="2">
        <v>86</v>
      </c>
      <c r="B91" s="3" t="s">
        <v>113</v>
      </c>
      <c r="C91" s="24" t="s">
        <v>172</v>
      </c>
      <c r="D91" s="32">
        <v>1192</v>
      </c>
      <c r="E91" s="32">
        <v>766</v>
      </c>
      <c r="F91" s="27"/>
      <c r="G91" s="27"/>
      <c r="H91" s="32">
        <v>2050</v>
      </c>
      <c r="I91" s="32">
        <v>250</v>
      </c>
      <c r="J91" s="40">
        <f t="shared" si="2"/>
        <v>4258</v>
      </c>
      <c r="K91" s="40"/>
      <c r="L91" s="157"/>
      <c r="M91" s="44"/>
    </row>
    <row r="92" spans="1:13" ht="36.75" customHeight="1" x14ac:dyDescent="0.2">
      <c r="A92" s="17">
        <v>87</v>
      </c>
      <c r="B92" s="3" t="s">
        <v>253</v>
      </c>
      <c r="C92" s="24" t="s">
        <v>173</v>
      </c>
      <c r="D92" s="32">
        <v>1192</v>
      </c>
      <c r="E92" s="32">
        <v>766</v>
      </c>
      <c r="F92" s="32">
        <v>75</v>
      </c>
      <c r="G92" s="37" t="s">
        <v>69</v>
      </c>
      <c r="H92" s="32">
        <v>2050</v>
      </c>
      <c r="I92" s="32">
        <v>250</v>
      </c>
      <c r="J92" s="40">
        <f t="shared" ref="J92:J104" si="3">SUM(D92:I92)</f>
        <v>4333</v>
      </c>
      <c r="K92" s="40"/>
      <c r="L92" s="157">
        <v>918.72</v>
      </c>
      <c r="M92" s="44"/>
    </row>
    <row r="93" spans="1:13" ht="31.5" customHeight="1" x14ac:dyDescent="0.2">
      <c r="A93" s="2">
        <v>88</v>
      </c>
      <c r="B93" s="3" t="s">
        <v>114</v>
      </c>
      <c r="C93" s="24" t="s">
        <v>137</v>
      </c>
      <c r="D93" s="32">
        <v>1192</v>
      </c>
      <c r="E93" s="32">
        <v>766</v>
      </c>
      <c r="F93" s="32">
        <v>50</v>
      </c>
      <c r="G93" s="37" t="s">
        <v>69</v>
      </c>
      <c r="H93" s="32">
        <v>2050</v>
      </c>
      <c r="I93" s="32">
        <v>250</v>
      </c>
      <c r="J93" s="40">
        <f t="shared" si="3"/>
        <v>4308</v>
      </c>
      <c r="K93" s="40"/>
      <c r="L93" s="159"/>
      <c r="M93" s="44"/>
    </row>
    <row r="94" spans="1:13" ht="21.95" customHeight="1" x14ac:dyDescent="0.2">
      <c r="A94" s="17">
        <v>89</v>
      </c>
      <c r="B94" s="3" t="s">
        <v>254</v>
      </c>
      <c r="C94" s="24" t="s">
        <v>23</v>
      </c>
      <c r="D94" s="32">
        <v>1253</v>
      </c>
      <c r="E94" s="32">
        <v>766</v>
      </c>
      <c r="F94" s="32">
        <v>75</v>
      </c>
      <c r="G94" s="37" t="s">
        <v>69</v>
      </c>
      <c r="H94" s="32">
        <v>2050</v>
      </c>
      <c r="I94" s="32">
        <v>250</v>
      </c>
      <c r="J94" s="40">
        <f t="shared" si="3"/>
        <v>4394</v>
      </c>
      <c r="K94" s="40"/>
      <c r="L94" s="159">
        <v>310.8</v>
      </c>
      <c r="M94" s="44"/>
    </row>
    <row r="95" spans="1:13" ht="36.75" customHeight="1" x14ac:dyDescent="0.2">
      <c r="A95" s="2">
        <v>90</v>
      </c>
      <c r="B95" s="3" t="s">
        <v>131</v>
      </c>
      <c r="C95" s="24" t="s">
        <v>174</v>
      </c>
      <c r="D95" s="32">
        <v>1460</v>
      </c>
      <c r="E95" s="32">
        <v>830</v>
      </c>
      <c r="F95" s="32">
        <v>75</v>
      </c>
      <c r="G95" s="37"/>
      <c r="H95" s="32">
        <v>2200</v>
      </c>
      <c r="I95" s="32">
        <v>250</v>
      </c>
      <c r="J95" s="40">
        <f t="shared" si="3"/>
        <v>4815</v>
      </c>
      <c r="K95" s="40"/>
      <c r="L95" s="157"/>
      <c r="M95" s="44"/>
    </row>
    <row r="96" spans="1:13" ht="19.5" customHeight="1" x14ac:dyDescent="0.2">
      <c r="A96" s="17">
        <v>91</v>
      </c>
      <c r="B96" s="3" t="s">
        <v>133</v>
      </c>
      <c r="C96" s="24" t="s">
        <v>23</v>
      </c>
      <c r="D96" s="32">
        <v>1192</v>
      </c>
      <c r="E96" s="32">
        <v>766</v>
      </c>
      <c r="F96" s="32">
        <v>50</v>
      </c>
      <c r="G96" s="37"/>
      <c r="H96" s="32">
        <v>2050</v>
      </c>
      <c r="I96" s="32">
        <v>250</v>
      </c>
      <c r="J96" s="40">
        <f t="shared" si="3"/>
        <v>4308</v>
      </c>
      <c r="K96" s="40"/>
      <c r="L96" s="157">
        <f>177.52+710.16</f>
        <v>887.68</v>
      </c>
      <c r="M96" s="44"/>
    </row>
    <row r="97" spans="1:13" ht="47.25" customHeight="1" x14ac:dyDescent="0.2">
      <c r="A97" s="2">
        <v>92</v>
      </c>
      <c r="B97" s="3" t="s">
        <v>185</v>
      </c>
      <c r="C97" s="24" t="s">
        <v>175</v>
      </c>
      <c r="D97" s="32">
        <v>3757</v>
      </c>
      <c r="E97" s="32">
        <v>1570</v>
      </c>
      <c r="F97" s="32">
        <v>75</v>
      </c>
      <c r="G97" s="37" t="s">
        <v>190</v>
      </c>
      <c r="H97" s="32">
        <v>3800</v>
      </c>
      <c r="I97" s="32">
        <v>250</v>
      </c>
      <c r="J97" s="40">
        <v>9827</v>
      </c>
      <c r="K97" s="40">
        <v>1470</v>
      </c>
      <c r="L97" s="157"/>
      <c r="M97" s="44"/>
    </row>
    <row r="98" spans="1:13" ht="45" customHeight="1" x14ac:dyDescent="0.2">
      <c r="A98" s="17">
        <v>93</v>
      </c>
      <c r="B98" s="3" t="s">
        <v>132</v>
      </c>
      <c r="C98" s="24" t="s">
        <v>223</v>
      </c>
      <c r="D98" s="32">
        <v>1105</v>
      </c>
      <c r="E98" s="32">
        <v>766</v>
      </c>
      <c r="F98" s="32">
        <v>50</v>
      </c>
      <c r="G98" s="37"/>
      <c r="H98" s="32">
        <v>2050</v>
      </c>
      <c r="I98" s="32">
        <v>250</v>
      </c>
      <c r="J98" s="40">
        <f t="shared" si="3"/>
        <v>4221</v>
      </c>
      <c r="K98" s="40"/>
      <c r="L98" s="157"/>
      <c r="M98" s="44"/>
    </row>
    <row r="99" spans="1:13" ht="18" customHeight="1" x14ac:dyDescent="0.2">
      <c r="A99" s="2">
        <v>94</v>
      </c>
      <c r="B99" s="3" t="s">
        <v>255</v>
      </c>
      <c r="C99" s="24" t="s">
        <v>12</v>
      </c>
      <c r="D99" s="32">
        <v>1074</v>
      </c>
      <c r="E99" s="32">
        <v>726</v>
      </c>
      <c r="F99" s="32">
        <v>50</v>
      </c>
      <c r="G99" s="37"/>
      <c r="H99" s="32">
        <v>1950</v>
      </c>
      <c r="I99" s="32">
        <v>250</v>
      </c>
      <c r="J99" s="40">
        <f t="shared" si="3"/>
        <v>4050</v>
      </c>
      <c r="K99" s="40"/>
      <c r="L99" s="157">
        <f>190+633.38</f>
        <v>823.38</v>
      </c>
      <c r="M99" s="44"/>
    </row>
    <row r="100" spans="1:13" ht="18" customHeight="1" x14ac:dyDescent="0.2">
      <c r="A100" s="17">
        <v>95</v>
      </c>
      <c r="B100" s="3" t="s">
        <v>134</v>
      </c>
      <c r="C100" s="24" t="s">
        <v>23</v>
      </c>
      <c r="D100" s="32">
        <v>1074</v>
      </c>
      <c r="E100" s="32">
        <v>726</v>
      </c>
      <c r="F100" s="32">
        <v>35</v>
      </c>
      <c r="G100" s="37"/>
      <c r="H100" s="32">
        <v>1950</v>
      </c>
      <c r="I100" s="32">
        <v>250</v>
      </c>
      <c r="J100" s="40">
        <f t="shared" si="3"/>
        <v>4035</v>
      </c>
      <c r="K100" s="40"/>
      <c r="L100" s="157">
        <f>118.3+220.78</f>
        <v>339.08</v>
      </c>
      <c r="M100" s="44"/>
    </row>
    <row r="101" spans="1:13" ht="45" customHeight="1" x14ac:dyDescent="0.2">
      <c r="A101" s="2">
        <v>96</v>
      </c>
      <c r="B101" s="3" t="s">
        <v>135</v>
      </c>
      <c r="C101" s="24" t="s">
        <v>176</v>
      </c>
      <c r="D101" s="32">
        <v>1074</v>
      </c>
      <c r="E101" s="32">
        <v>726</v>
      </c>
      <c r="F101" s="32">
        <v>50</v>
      </c>
      <c r="G101" s="37"/>
      <c r="H101" s="32">
        <v>1950</v>
      </c>
      <c r="I101" s="32">
        <v>250</v>
      </c>
      <c r="J101" s="40">
        <f t="shared" si="3"/>
        <v>4050</v>
      </c>
      <c r="K101" s="40"/>
      <c r="L101" s="157"/>
      <c r="M101" s="44"/>
    </row>
    <row r="102" spans="1:13" ht="18" customHeight="1" x14ac:dyDescent="0.2">
      <c r="A102" s="17">
        <v>97</v>
      </c>
      <c r="B102" s="3" t="s">
        <v>256</v>
      </c>
      <c r="C102" s="24" t="s">
        <v>23</v>
      </c>
      <c r="D102" s="32">
        <v>1074</v>
      </c>
      <c r="E102" s="32">
        <v>726</v>
      </c>
      <c r="F102" s="32">
        <v>50</v>
      </c>
      <c r="G102" s="37"/>
      <c r="H102" s="32">
        <v>1950</v>
      </c>
      <c r="I102" s="32">
        <v>250</v>
      </c>
      <c r="J102" s="40">
        <f t="shared" si="3"/>
        <v>4050</v>
      </c>
      <c r="K102" s="40"/>
      <c r="L102" s="157">
        <v>253.36</v>
      </c>
      <c r="M102" s="44"/>
    </row>
    <row r="103" spans="1:13" ht="18" customHeight="1" x14ac:dyDescent="0.2">
      <c r="A103" s="2">
        <v>98</v>
      </c>
      <c r="B103" s="3" t="s">
        <v>257</v>
      </c>
      <c r="C103" s="24" t="s">
        <v>23</v>
      </c>
      <c r="D103" s="32">
        <v>1074</v>
      </c>
      <c r="E103" s="32">
        <v>726</v>
      </c>
      <c r="F103" s="32">
        <v>50</v>
      </c>
      <c r="G103" s="37"/>
      <c r="H103" s="32">
        <v>1950</v>
      </c>
      <c r="I103" s="32">
        <v>250</v>
      </c>
      <c r="J103" s="40">
        <f t="shared" si="3"/>
        <v>4050</v>
      </c>
      <c r="K103" s="40"/>
      <c r="L103" s="157">
        <f>118.75+221.69</f>
        <v>340.44</v>
      </c>
      <c r="M103" s="44"/>
    </row>
    <row r="104" spans="1:13" ht="18" customHeight="1" x14ac:dyDescent="0.2">
      <c r="A104" s="17">
        <v>99</v>
      </c>
      <c r="B104" s="3" t="s">
        <v>258</v>
      </c>
      <c r="C104" s="24" t="s">
        <v>33</v>
      </c>
      <c r="D104" s="32">
        <v>1074</v>
      </c>
      <c r="E104" s="32">
        <v>726</v>
      </c>
      <c r="F104" s="32">
        <v>75</v>
      </c>
      <c r="G104" s="37"/>
      <c r="H104" s="32">
        <v>1950</v>
      </c>
      <c r="I104" s="32">
        <v>250</v>
      </c>
      <c r="J104" s="40">
        <f t="shared" si="3"/>
        <v>4075</v>
      </c>
      <c r="K104" s="40"/>
      <c r="L104" s="157"/>
      <c r="M104" s="44"/>
    </row>
    <row r="105" spans="1:13" ht="18" customHeight="1" x14ac:dyDescent="0.2">
      <c r="A105" s="11"/>
      <c r="B105" s="15"/>
      <c r="C105" s="15"/>
      <c r="D105" s="12"/>
      <c r="E105" s="13"/>
      <c r="F105" s="13"/>
      <c r="G105" s="14"/>
      <c r="H105" s="12"/>
      <c r="I105" s="13"/>
      <c r="J105" s="16"/>
      <c r="K105" s="16"/>
      <c r="L105" s="163"/>
      <c r="M105" s="44"/>
    </row>
    <row r="106" spans="1:13" ht="21.95" customHeight="1" x14ac:dyDescent="0.2">
      <c r="A106" s="145" t="s">
        <v>115</v>
      </c>
      <c r="B106" s="145"/>
      <c r="C106" s="145"/>
      <c r="D106" s="145"/>
      <c r="E106" s="145"/>
      <c r="F106" s="145"/>
      <c r="G106" s="145"/>
      <c r="H106" s="145"/>
      <c r="I106" s="145"/>
      <c r="J106" s="146"/>
      <c r="K106" s="42"/>
      <c r="L106" s="62"/>
    </row>
    <row r="107" spans="1:13" ht="21.95" customHeight="1" x14ac:dyDescent="0.2">
      <c r="A107" s="18">
        <v>1</v>
      </c>
      <c r="B107" s="6" t="s">
        <v>372</v>
      </c>
      <c r="C107" s="6" t="s">
        <v>361</v>
      </c>
      <c r="D107" s="33">
        <v>1647.5</v>
      </c>
      <c r="E107" s="33"/>
      <c r="F107" s="46"/>
      <c r="G107" s="46"/>
      <c r="H107" s="33">
        <v>2400</v>
      </c>
      <c r="I107" s="33" t="s">
        <v>261</v>
      </c>
      <c r="J107" s="41">
        <v>4172.5</v>
      </c>
      <c r="K107" s="42"/>
      <c r="L107" s="62"/>
    </row>
    <row r="108" spans="1:13" ht="14.25" customHeight="1" x14ac:dyDescent="0.2">
      <c r="A108" s="18">
        <v>2</v>
      </c>
      <c r="B108" s="9" t="s">
        <v>224</v>
      </c>
      <c r="C108" s="6" t="s">
        <v>225</v>
      </c>
      <c r="D108" s="33">
        <v>1647.5</v>
      </c>
      <c r="E108" s="33">
        <v>785</v>
      </c>
      <c r="F108" s="46"/>
      <c r="G108" s="46" t="s">
        <v>219</v>
      </c>
      <c r="H108" s="33">
        <v>2400</v>
      </c>
      <c r="I108" s="33" t="s">
        <v>261</v>
      </c>
      <c r="J108" s="41">
        <v>4957.5</v>
      </c>
      <c r="K108" s="47"/>
      <c r="L108" s="63"/>
      <c r="M108" s="45"/>
    </row>
    <row r="109" spans="1:13" ht="14.25" customHeight="1" x14ac:dyDescent="0.2">
      <c r="A109" s="55"/>
      <c r="B109" s="56"/>
      <c r="C109" s="57"/>
      <c r="D109" s="58"/>
      <c r="E109" s="58"/>
      <c r="F109" s="59"/>
      <c r="G109" s="59"/>
      <c r="H109" s="58"/>
      <c r="I109" s="58"/>
      <c r="J109" s="60"/>
      <c r="K109" s="60"/>
      <c r="L109" s="61"/>
      <c r="M109" s="45"/>
    </row>
    <row r="110" spans="1:13" ht="43.5" customHeight="1" x14ac:dyDescent="0.2">
      <c r="A110" s="21"/>
      <c r="B110" s="21"/>
      <c r="C110" s="21"/>
      <c r="D110" s="20"/>
      <c r="E110" s="19"/>
      <c r="F110" s="19"/>
      <c r="G110" s="19"/>
      <c r="H110" s="20"/>
      <c r="I110" s="19"/>
      <c r="J110" s="19"/>
      <c r="K110" s="10"/>
      <c r="L110" s="50"/>
    </row>
    <row r="111" spans="1:13" ht="43.5" customHeight="1" x14ac:dyDescent="0.2">
      <c r="A111" s="134" t="s">
        <v>295</v>
      </c>
      <c r="B111" s="135"/>
      <c r="C111" s="135"/>
      <c r="D111" s="135"/>
      <c r="E111" s="135"/>
      <c r="F111" s="135"/>
      <c r="G111" s="135"/>
      <c r="H111" s="135"/>
      <c r="I111" s="135"/>
      <c r="J111" s="135"/>
      <c r="K111" s="135"/>
      <c r="L111" s="50"/>
    </row>
    <row r="112" spans="1:13" ht="43.5" customHeight="1" x14ac:dyDescent="0.2">
      <c r="A112" s="136" t="s">
        <v>296</v>
      </c>
      <c r="B112" s="137"/>
      <c r="C112" s="137"/>
      <c r="D112" s="137"/>
      <c r="E112" s="137"/>
      <c r="F112" s="137"/>
      <c r="G112" s="137"/>
      <c r="H112" s="137"/>
      <c r="I112" s="137"/>
      <c r="J112" s="137"/>
      <c r="K112" s="137"/>
      <c r="L112" s="50"/>
    </row>
    <row r="113" spans="1:12" ht="50.25" customHeight="1" x14ac:dyDescent="0.25">
      <c r="A113" s="28" t="s">
        <v>4</v>
      </c>
      <c r="B113" s="29" t="s">
        <v>297</v>
      </c>
      <c r="C113" s="154" t="s">
        <v>116</v>
      </c>
      <c r="D113" s="145"/>
      <c r="E113" s="146"/>
      <c r="F113" s="154" t="s">
        <v>117</v>
      </c>
      <c r="G113" s="145"/>
      <c r="H113" s="146"/>
      <c r="I113" s="30" t="s">
        <v>140</v>
      </c>
      <c r="J113" s="30" t="s">
        <v>189</v>
      </c>
      <c r="K113" s="30" t="s">
        <v>61</v>
      </c>
      <c r="L113" s="30" t="s">
        <v>575</v>
      </c>
    </row>
    <row r="114" spans="1:12" ht="30" customHeight="1" x14ac:dyDescent="0.2">
      <c r="A114" s="5">
        <v>1</v>
      </c>
      <c r="B114" s="53" t="s">
        <v>177</v>
      </c>
      <c r="C114" s="151" t="s">
        <v>178</v>
      </c>
      <c r="D114" s="152"/>
      <c r="E114" s="153"/>
      <c r="F114" s="151" t="s">
        <v>179</v>
      </c>
      <c r="G114" s="152"/>
      <c r="H114" s="153"/>
      <c r="I114" s="23"/>
      <c r="J114" s="48">
        <v>2944</v>
      </c>
      <c r="K114" s="48">
        <v>333.48</v>
      </c>
      <c r="L114" s="48">
        <v>27187</v>
      </c>
    </row>
    <row r="115" spans="1:12" ht="21.95" customHeight="1" x14ac:dyDescent="0.2">
      <c r="A115" s="5">
        <v>2</v>
      </c>
      <c r="B115" s="53" t="s">
        <v>119</v>
      </c>
      <c r="C115" s="151" t="s">
        <v>120</v>
      </c>
      <c r="D115" s="152"/>
      <c r="E115" s="153"/>
      <c r="F115" s="151" t="s">
        <v>121</v>
      </c>
      <c r="G115" s="152"/>
      <c r="H115" s="153"/>
      <c r="I115" s="7"/>
      <c r="J115" s="48">
        <v>2944</v>
      </c>
      <c r="K115" s="48">
        <v>539.91999999999996</v>
      </c>
      <c r="L115" s="48">
        <v>27187</v>
      </c>
    </row>
    <row r="116" spans="1:12" ht="30.75" customHeight="1" x14ac:dyDescent="0.2">
      <c r="A116" s="5">
        <v>3</v>
      </c>
      <c r="B116" s="53" t="s">
        <v>304</v>
      </c>
      <c r="C116" s="151" t="s">
        <v>120</v>
      </c>
      <c r="D116" s="152"/>
      <c r="E116" s="153"/>
      <c r="F116" s="151" t="s">
        <v>122</v>
      </c>
      <c r="G116" s="152"/>
      <c r="H116" s="153"/>
      <c r="I116" s="7"/>
      <c r="J116" s="48">
        <v>2944</v>
      </c>
      <c r="K116" s="48"/>
      <c r="L116" s="48"/>
    </row>
    <row r="117" spans="1:12" ht="21.95" customHeight="1" x14ac:dyDescent="0.2">
      <c r="A117" s="5">
        <v>4</v>
      </c>
      <c r="B117" s="53" t="s">
        <v>123</v>
      </c>
      <c r="C117" s="151" t="s">
        <v>118</v>
      </c>
      <c r="D117" s="152"/>
      <c r="E117" s="153"/>
      <c r="F117" s="151" t="s">
        <v>124</v>
      </c>
      <c r="G117" s="152"/>
      <c r="H117" s="153"/>
      <c r="I117" s="8"/>
      <c r="J117" s="48">
        <v>2944</v>
      </c>
      <c r="K117" s="48"/>
      <c r="L117" s="48"/>
    </row>
    <row r="118" spans="1:12" ht="21.95" customHeight="1" x14ac:dyDescent="0.2">
      <c r="A118" s="5">
        <v>5</v>
      </c>
      <c r="B118" s="53" t="s">
        <v>125</v>
      </c>
      <c r="C118" s="151" t="s">
        <v>126</v>
      </c>
      <c r="D118" s="152"/>
      <c r="E118" s="153"/>
      <c r="F118" s="151" t="s">
        <v>127</v>
      </c>
      <c r="G118" s="152"/>
      <c r="H118" s="153"/>
      <c r="I118" s="22">
        <v>6000</v>
      </c>
      <c r="J118" s="49">
        <v>3104</v>
      </c>
      <c r="K118" s="48">
        <v>6256.8</v>
      </c>
      <c r="L118" s="48"/>
    </row>
    <row r="119" spans="1:12" ht="21" customHeight="1" x14ac:dyDescent="0.2">
      <c r="A119" s="5">
        <v>6</v>
      </c>
      <c r="B119" s="53" t="s">
        <v>128</v>
      </c>
      <c r="C119" s="151" t="s">
        <v>141</v>
      </c>
      <c r="D119" s="152"/>
      <c r="E119" s="153"/>
      <c r="F119" s="151" t="s">
        <v>142</v>
      </c>
      <c r="G119" s="152"/>
      <c r="H119" s="153"/>
      <c r="I119" s="22">
        <v>4000</v>
      </c>
      <c r="J119" s="49"/>
      <c r="K119" s="49"/>
      <c r="L119" s="49"/>
    </row>
    <row r="120" spans="1:12" ht="31.5" customHeight="1" x14ac:dyDescent="0.2">
      <c r="A120" s="5">
        <v>7</v>
      </c>
      <c r="B120" s="53" t="s">
        <v>305</v>
      </c>
      <c r="C120" s="151" t="s">
        <v>118</v>
      </c>
      <c r="D120" s="152"/>
      <c r="E120" s="153"/>
      <c r="F120" s="151" t="s">
        <v>217</v>
      </c>
      <c r="G120" s="152"/>
      <c r="H120" s="153"/>
      <c r="I120" s="22"/>
      <c r="J120" s="49">
        <v>2944</v>
      </c>
      <c r="K120" s="49">
        <v>6256.8</v>
      </c>
      <c r="L120" s="49"/>
    </row>
  </sheetData>
  <mergeCells count="29">
    <mergeCell ref="C120:E120"/>
    <mergeCell ref="F120:H120"/>
    <mergeCell ref="C119:E119"/>
    <mergeCell ref="F119:H119"/>
    <mergeCell ref="F113:H113"/>
    <mergeCell ref="F115:H115"/>
    <mergeCell ref="F117:H117"/>
    <mergeCell ref="F118:H118"/>
    <mergeCell ref="F114:H114"/>
    <mergeCell ref="F116:H116"/>
    <mergeCell ref="C113:E113"/>
    <mergeCell ref="C115:E115"/>
    <mergeCell ref="C117:E117"/>
    <mergeCell ref="C118:E118"/>
    <mergeCell ref="C114:E114"/>
    <mergeCell ref="C116:E116"/>
    <mergeCell ref="A111:K111"/>
    <mergeCell ref="A112:K112"/>
    <mergeCell ref="A1:L1"/>
    <mergeCell ref="A2:L2"/>
    <mergeCell ref="A3:L3"/>
    <mergeCell ref="A106:J106"/>
    <mergeCell ref="D4:D5"/>
    <mergeCell ref="E4:E5"/>
    <mergeCell ref="C4:C5"/>
    <mergeCell ref="A4:A5"/>
    <mergeCell ref="B4:B5"/>
    <mergeCell ref="K4:K5"/>
    <mergeCell ref="L4:L5"/>
  </mergeCells>
  <pageMargins left="0.70866141732283472" right="0.70866141732283472" top="0.74803149606299213" bottom="0.74803149606299213" header="0.31496062992125984" footer="0.31496062992125984"/>
  <pageSetup scale="60" orientation="landscape" horizontalDpi="4294967293" r:id="rId1"/>
  <rowBreaks count="1" manualBreakCount="1">
    <brk id="110"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JULIO-DICIEMBRE</vt:lpstr>
      <vt:lpstr>JULIO</vt:lpstr>
      <vt:lpstr>JULIO!Área_de_impresión</vt:lpstr>
      <vt:lpstr>'JULIO-DICIEMBRE'!Área_de_impresión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nominas</dc:creator>
  <cp:lastModifiedBy>Catherine Vanessa Lopez Sanchez</cp:lastModifiedBy>
  <cp:lastPrinted>2023-08-10T15:38:19Z</cp:lastPrinted>
  <dcterms:created xsi:type="dcterms:W3CDTF">2021-02-08T16:24:22Z</dcterms:created>
  <dcterms:modified xsi:type="dcterms:W3CDTF">2023-08-10T16:04:34Z</dcterms:modified>
</cp:coreProperties>
</file>